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4"/>
  </bookViews>
  <sheets>
    <sheet name="IS" sheetId="1" r:id="rId1"/>
    <sheet name="BS" sheetId="2" r:id="rId2"/>
    <sheet name="Equity" sheetId="3" r:id="rId3"/>
    <sheet name="CashFlow" sheetId="4" r:id="rId4"/>
    <sheet name="Notes" sheetId="5" r:id="rId5"/>
  </sheets>
  <externalReferences>
    <externalReference r:id="rId8"/>
  </externalReferences>
  <definedNames>
    <definedName name="_xlnm.Print_Area" localSheetId="3">'CashFlow'!$A$1:$E$49</definedName>
    <definedName name="_xlnm.Print_Area" localSheetId="0">'IS'!$A$1:$H$59</definedName>
    <definedName name="_xlnm.Print_Area" localSheetId="4">'Notes'!$A$1:$I$294</definedName>
    <definedName name="_xlnm.Print_Titles" localSheetId="4">'Notes'!$1:$7</definedName>
  </definedNames>
  <calcPr fullCalcOnLoad="1"/>
</workbook>
</file>

<file path=xl/sharedStrings.xml><?xml version="1.0" encoding="utf-8"?>
<sst xmlns="http://schemas.openxmlformats.org/spreadsheetml/2006/main" count="267" uniqueCount="172">
  <si>
    <t xml:space="preserve">Basic Earnings Per Share based on </t>
  </si>
  <si>
    <t xml:space="preserve">   proforma number of ordinary shares</t>
  </si>
  <si>
    <t xml:space="preserve">   of RM0.50 each assumed in issue (sen)</t>
  </si>
  <si>
    <t>Property, plant and equipment</t>
  </si>
  <si>
    <t>Current assets</t>
  </si>
  <si>
    <t>Inventories</t>
  </si>
  <si>
    <t>Cash and cash equivalents</t>
  </si>
  <si>
    <t>Current liabilities</t>
  </si>
  <si>
    <t>Taxation</t>
  </si>
  <si>
    <t>RM'000</t>
  </si>
  <si>
    <t>Tax recoverable</t>
  </si>
  <si>
    <t>Net current assets / (liabilities)</t>
  </si>
  <si>
    <t>Share capital</t>
  </si>
  <si>
    <t>Deferred taxation</t>
  </si>
  <si>
    <t>Goodwill</t>
  </si>
  <si>
    <t>Revenue</t>
  </si>
  <si>
    <t>Profit before tax</t>
  </si>
  <si>
    <t>Tax expense</t>
  </si>
  <si>
    <t>4.</t>
  </si>
  <si>
    <t>8.</t>
  </si>
  <si>
    <t>Cost of sales</t>
  </si>
  <si>
    <t>Other operating income</t>
  </si>
  <si>
    <t>2.</t>
  </si>
  <si>
    <t>Total</t>
  </si>
  <si>
    <t>Minority interest</t>
  </si>
  <si>
    <t>1.</t>
  </si>
  <si>
    <t>Retained</t>
  </si>
  <si>
    <t>Payables</t>
  </si>
  <si>
    <t>Profit</t>
  </si>
  <si>
    <t>Receivables</t>
  </si>
  <si>
    <t>Dividends paid</t>
  </si>
  <si>
    <t>Finance cost</t>
  </si>
  <si>
    <t>Short term borrowings</t>
  </si>
  <si>
    <t>Shareholders' funds</t>
  </si>
  <si>
    <t>Retained profit</t>
  </si>
  <si>
    <t>Long term borrowings</t>
  </si>
  <si>
    <t>(The figures have not been audited)</t>
  </si>
  <si>
    <t>(Proforma)</t>
  </si>
  <si>
    <t>As At End</t>
  </si>
  <si>
    <t>Quarter</t>
  </si>
  <si>
    <t>(Audited)</t>
  </si>
  <si>
    <t>As At</t>
  </si>
  <si>
    <t>Preceding</t>
  </si>
  <si>
    <t>Financial</t>
  </si>
  <si>
    <t>Year End</t>
  </si>
  <si>
    <t>31.12.03</t>
  </si>
  <si>
    <t>CONDENSED CONSOLIDATED INCOME STATEMENTS</t>
  </si>
  <si>
    <t>Individual Quarter</t>
  </si>
  <si>
    <t>Current Year</t>
  </si>
  <si>
    <t>Preceding Year</t>
  </si>
  <si>
    <t>Corresponding</t>
  </si>
  <si>
    <t>To Date</t>
  </si>
  <si>
    <t>Cumulative Quarter</t>
  </si>
  <si>
    <t>Diluted earnings per share (sen)</t>
  </si>
  <si>
    <t>Segmental Reporting</t>
  </si>
  <si>
    <t>Unsecured</t>
  </si>
  <si>
    <t>Secured</t>
  </si>
  <si>
    <t>Capital</t>
  </si>
  <si>
    <t>As at</t>
  </si>
  <si>
    <t>Period</t>
  </si>
  <si>
    <t>Gross profit</t>
  </si>
  <si>
    <t>Operating expenses</t>
  </si>
  <si>
    <t>Profit from operations</t>
  </si>
  <si>
    <t xml:space="preserve">Profit after tax </t>
  </si>
  <si>
    <t>Profit for the period</t>
  </si>
  <si>
    <t>Basic earnings per share
based on the proforma number of shares assumed in issue (sen)</t>
  </si>
  <si>
    <t>Notes:</t>
  </si>
  <si>
    <t xml:space="preserve">Of Current </t>
  </si>
  <si>
    <t>Deferred tax asset</t>
  </si>
  <si>
    <t>Notes :</t>
  </si>
  <si>
    <t xml:space="preserve">              </t>
  </si>
  <si>
    <t>CONDENSED CONSOLIDATED STATEMENT OF CHANGES IN EQUITY</t>
  </si>
  <si>
    <t>Share</t>
  </si>
  <si>
    <t>Consolidation</t>
  </si>
  <si>
    <t>Balance as at 1 January 2004</t>
  </si>
  <si>
    <t>CONDENSED CONSOLIDATED CASH FLOW STATEMENT</t>
  </si>
  <si>
    <t>(Unaudited)</t>
  </si>
  <si>
    <t>Cumulative</t>
  </si>
  <si>
    <t>SELECTED EXPLANATORY NOTES</t>
  </si>
  <si>
    <t>Accounting Policies and Methods Of Computation</t>
  </si>
  <si>
    <t>Audit Report</t>
  </si>
  <si>
    <t>3.</t>
  </si>
  <si>
    <t>Seasonality or Cyclicality</t>
  </si>
  <si>
    <t>The Group's performance is not subject to seasonality or cyclicality.</t>
  </si>
  <si>
    <t>Unusual items due to their nature, size or incidence</t>
  </si>
  <si>
    <t>There were no unusual items due to their nature, size or incidence for the current period to date under review.</t>
  </si>
  <si>
    <t>5.</t>
  </si>
  <si>
    <t>Estimates</t>
  </si>
  <si>
    <t>There were no changes to the estimates that have had a material effect in the current financial quarter under</t>
  </si>
  <si>
    <t>review.</t>
  </si>
  <si>
    <t>6.</t>
  </si>
  <si>
    <t>Issuance, cancellations, repurchases, resale and repayments of debt and equity securities</t>
  </si>
  <si>
    <t>7.</t>
  </si>
  <si>
    <t>ended</t>
  </si>
  <si>
    <t>9.</t>
  </si>
  <si>
    <t>Valuation of Property, Plant and Equipment</t>
  </si>
  <si>
    <t>10.</t>
  </si>
  <si>
    <t>Subsequent Events</t>
  </si>
  <si>
    <t>11.</t>
  </si>
  <si>
    <t>12.</t>
  </si>
  <si>
    <t>Contingent Liabilities and Contingent Assets</t>
  </si>
  <si>
    <t>13.</t>
  </si>
  <si>
    <t>Capital Commitments</t>
  </si>
  <si>
    <t>- Contracted but not provided for</t>
  </si>
  <si>
    <t>14.</t>
  </si>
  <si>
    <t>Review Of Performance</t>
  </si>
  <si>
    <t>15.</t>
  </si>
  <si>
    <t>Comments on material change in Profit before taxation</t>
  </si>
  <si>
    <t>16.</t>
  </si>
  <si>
    <t>Commentary Of Prospects</t>
  </si>
  <si>
    <t>17.</t>
  </si>
  <si>
    <t>Taxation comprise the following :</t>
  </si>
  <si>
    <t>Based on results for the period</t>
  </si>
  <si>
    <t>- Current taxation</t>
  </si>
  <si>
    <t>18.</t>
  </si>
  <si>
    <t>Unquoted Investments and/or Properties</t>
  </si>
  <si>
    <t>19.</t>
  </si>
  <si>
    <t>Purchase or Disposal of Quoted Securities</t>
  </si>
  <si>
    <t>20.</t>
  </si>
  <si>
    <t>Corporate Proposal</t>
  </si>
  <si>
    <t>Utilisation</t>
  </si>
  <si>
    <t>Timeframe for utilisation</t>
  </si>
  <si>
    <t>Repayment of borrowings</t>
  </si>
  <si>
    <t>Working capital</t>
  </si>
  <si>
    <t>Estimated listing expenses</t>
  </si>
  <si>
    <t>21.</t>
  </si>
  <si>
    <t>Group Borrowings and Debt Securities</t>
  </si>
  <si>
    <t>22.</t>
  </si>
  <si>
    <t>Off Balance Sheet Financial Instruments</t>
  </si>
  <si>
    <t>23.</t>
  </si>
  <si>
    <t>Material litigation</t>
  </si>
  <si>
    <t>Basis of calculation of earnings per share</t>
  </si>
  <si>
    <t>The basic earnings per share for the quarter and cumulative year to date are computed as follow:</t>
  </si>
  <si>
    <t>Individual</t>
  </si>
  <si>
    <t>Profit for the period (RM'000)</t>
  </si>
  <si>
    <t>Proforma number of ordinary</t>
  </si>
  <si>
    <t xml:space="preserve">   shares of RM0.50 each assumed in issue ('000)</t>
  </si>
  <si>
    <t>Foreign exchange difference on opening balances</t>
  </si>
  <si>
    <t xml:space="preserve"> - Local currency (RM)</t>
  </si>
  <si>
    <t>Net cash outflow from operating activities</t>
  </si>
  <si>
    <t>Net cash outflow from investing activities</t>
  </si>
  <si>
    <t>Cash and cash equivalents at 1st January 2004</t>
  </si>
  <si>
    <t>(Over) provision in prior year</t>
  </si>
  <si>
    <t>adjustment</t>
  </si>
  <si>
    <t>Company and will be utilised in the following manner :</t>
  </si>
  <si>
    <t>Negative goodwill</t>
  </si>
  <si>
    <t>Net Tangible Assets per share (RM)</t>
  </si>
  <si>
    <t>PROGRESSIVE IMPACT CORPORATION BERHAD</t>
  </si>
  <si>
    <t>(Company No. 203352-V)</t>
  </si>
  <si>
    <t>FOR THE SECOND QUARTER ENDED 30 JUNE 2004</t>
  </si>
  <si>
    <t>CONDENSED CONSOLIDATED  BALANCE SHEETS AS AT 30 JUNE 2004</t>
  </si>
  <si>
    <t>30.6.04</t>
  </si>
  <si>
    <t>30.6.03</t>
  </si>
  <si>
    <t>Balance as at 30 June 2004</t>
  </si>
  <si>
    <t>Cash and cash equivalents at 30th June 2004</t>
  </si>
  <si>
    <t>The total gross proceeds of RM9,950,000 arising from the Public Issues and Offer for Sale shall accrue to the</t>
  </si>
  <si>
    <t>6 months</t>
  </si>
  <si>
    <t>Immediate</t>
  </si>
  <si>
    <t>Total Group borrowings as at 30 June 2004 were as follows :-</t>
  </si>
  <si>
    <t>Change In The Composition of The Group</t>
  </si>
  <si>
    <t>24.</t>
  </si>
  <si>
    <t>Reserve on consolidation</t>
  </si>
  <si>
    <t>Net cash outflow from financing activities</t>
  </si>
  <si>
    <t>Net decrease in cash and cash equivalents</t>
  </si>
  <si>
    <t>PAT</t>
  </si>
  <si>
    <t>PIC</t>
  </si>
  <si>
    <t>ASMA</t>
  </si>
  <si>
    <t>ALS</t>
  </si>
  <si>
    <t>QURSB</t>
  </si>
  <si>
    <t>Segmental information is presented in respect of the Group's revenue and profit after tax (PAT):-</t>
  </si>
  <si>
    <t>based on the proforma share capital</t>
  </si>
  <si>
    <t>Total outstanding capital commitments at the end of the current quarter is approximately RM0.9 million.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</si>
</sst>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_(* #,##0.0_);_(* \(#,##0.0\);_(* &quot;-&quot;??_);_(@_)"/>
    <numFmt numFmtId="208" formatCode="_-* #,##0.0_-;\-* #,##0.0_-;_-* &quot;-&quot;?_-;_-@_-"/>
    <numFmt numFmtId="209" formatCode="_(* #,##0.0_);_(* \(#,##0.0\);_(* &quot;-&quot;?_);_(@_)"/>
    <numFmt numFmtId="210" formatCode="_(* #,##0_);_(* \(#,##0\);_(* &quot;-&quot;?_);_(@_)"/>
    <numFmt numFmtId="211" formatCode="_(* #,##0.000_);_(* \(#,##0.000\);_(* &quot;-&quot;??_);_(@_)"/>
    <numFmt numFmtId="212" formatCode="_(* #,##0.0000_);_(* \(#,##0.0000\);_(* &quot;-&quot;??_);_(@_)"/>
    <numFmt numFmtId="213" formatCode="_(* #,##0.00000_);_(* \(#,##0.00000\);_(* &quot;-&quot;??_);_(@_)"/>
    <numFmt numFmtId="214" formatCode="&quot;Yes&quot;;&quot;Yes&quot;;&quot;No&quot;"/>
    <numFmt numFmtId="215" formatCode="&quot;True&quot;;&quot;True&quot;;&quot;False&quot;"/>
    <numFmt numFmtId="216" formatCode="&quot;On&quot;;&quot;On&quot;;&quot;Off&quot;"/>
    <numFmt numFmtId="217" formatCode="[$€-2]\ #,##0.00_);[Red]\([$€-2]\ #,##0.00\)"/>
    <numFmt numFmtId="218" formatCode="_(* #,##0.0_);_(* \(#,##0.0\);_(* &quot;-&quot;_);_(@_)"/>
    <numFmt numFmtId="219" formatCode="_(* #,##0.00_);_(* \(#,##0.00\);_(* &quot;-&quot;_);_(@_)"/>
    <numFmt numFmtId="220" formatCode="0.00_);\(0.00\)"/>
    <numFmt numFmtId="221" formatCode="0_);\(0\)"/>
  </numFmts>
  <fonts count="10">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45"/>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179" fontId="4" fillId="0" borderId="0" xfId="15" applyNumberFormat="1" applyFont="1" applyFill="1" applyBorder="1" applyAlignment="1">
      <alignment horizontal="center"/>
    </xf>
    <xf numFmtId="0" fontId="4" fillId="0" borderId="0" xfId="21" applyFont="1" applyFill="1" applyAlignment="1">
      <alignment horizontal="center"/>
      <protection/>
    </xf>
    <xf numFmtId="0" fontId="4" fillId="0" borderId="0" xfId="21" applyFont="1" applyFill="1">
      <alignment/>
      <protection/>
    </xf>
    <xf numFmtId="0" fontId="6" fillId="0" borderId="0" xfId="21" applyFont="1" applyFill="1" applyBorder="1" applyAlignment="1">
      <alignment horizontal="center"/>
      <protection/>
    </xf>
    <xf numFmtId="0" fontId="6" fillId="0" borderId="0" xfId="21" applyFont="1" applyFill="1" applyAlignment="1">
      <alignment horizontal="center"/>
      <protection/>
    </xf>
    <xf numFmtId="0" fontId="3" fillId="0" borderId="0" xfId="21" applyFont="1" applyFill="1" applyAlignment="1">
      <alignment horizontal="center"/>
      <protection/>
    </xf>
    <xf numFmtId="179" fontId="4" fillId="0" borderId="0" xfId="15" applyNumberFormat="1" applyFont="1" applyFill="1" applyAlignment="1">
      <alignment horizontal="center"/>
    </xf>
    <xf numFmtId="179" fontId="4" fillId="0" borderId="1" xfId="15" applyNumberFormat="1" applyFont="1" applyFill="1" applyBorder="1" applyAlignment="1">
      <alignment horizontal="center"/>
    </xf>
    <xf numFmtId="179" fontId="4" fillId="0" borderId="0" xfId="15" applyNumberFormat="1" applyFont="1" applyFill="1" applyAlignment="1">
      <alignment/>
    </xf>
    <xf numFmtId="179" fontId="4" fillId="0" borderId="0" xfId="15" applyNumberFormat="1" applyFont="1" applyFill="1" applyBorder="1" applyAlignment="1">
      <alignment/>
    </xf>
    <xf numFmtId="179" fontId="4" fillId="0" borderId="0" xfId="15" applyNumberFormat="1" applyFont="1" applyBorder="1" applyAlignment="1">
      <alignment horizontal="center"/>
    </xf>
    <xf numFmtId="0" fontId="4" fillId="0" borderId="0" xfId="22" applyFont="1">
      <alignment/>
      <protection/>
    </xf>
    <xf numFmtId="0" fontId="4" fillId="0" borderId="0" xfId="22" applyFont="1" applyAlignment="1">
      <alignment horizontal="center"/>
      <protection/>
    </xf>
    <xf numFmtId="0" fontId="5" fillId="0" borderId="0" xfId="22" applyFont="1" applyAlignment="1">
      <alignment/>
      <protection/>
    </xf>
    <xf numFmtId="0" fontId="7" fillId="0" borderId="0" xfId="22" applyFont="1" applyAlignment="1" quotePrefix="1">
      <alignment/>
      <protection/>
    </xf>
    <xf numFmtId="0" fontId="5" fillId="0" borderId="0" xfId="22" applyFont="1">
      <alignment/>
      <protection/>
    </xf>
    <xf numFmtId="0" fontId="8" fillId="0" borderId="0" xfId="22" applyFont="1" applyAlignment="1">
      <alignment horizontal="center"/>
      <protection/>
    </xf>
    <xf numFmtId="179" fontId="4" fillId="0" borderId="0" xfId="15" applyNumberFormat="1" applyFont="1" applyAlignment="1">
      <alignment/>
    </xf>
    <xf numFmtId="179" fontId="4" fillId="0" borderId="0" xfId="15" applyNumberFormat="1" applyFont="1" applyAlignment="1">
      <alignment horizontal="center"/>
    </xf>
    <xf numFmtId="179" fontId="4" fillId="0" borderId="2" xfId="15" applyNumberFormat="1" applyFont="1" applyBorder="1" applyAlignment="1">
      <alignment/>
    </xf>
    <xf numFmtId="179" fontId="4" fillId="0" borderId="2" xfId="15" applyNumberFormat="1" applyFont="1" applyBorder="1" applyAlignment="1">
      <alignment horizontal="center"/>
    </xf>
    <xf numFmtId="179" fontId="4" fillId="0" borderId="3" xfId="15" applyNumberFormat="1" applyFont="1" applyBorder="1" applyAlignment="1">
      <alignment horizontal="center"/>
    </xf>
    <xf numFmtId="179" fontId="4" fillId="0" borderId="0" xfId="15" applyNumberFormat="1" applyFont="1" applyBorder="1" applyAlignment="1">
      <alignment/>
    </xf>
    <xf numFmtId="179" fontId="4" fillId="0" borderId="4" xfId="15" applyNumberFormat="1" applyFont="1" applyBorder="1" applyAlignment="1">
      <alignment/>
    </xf>
    <xf numFmtId="43" fontId="4" fillId="0" borderId="0" xfId="15" applyFont="1" applyFill="1" applyBorder="1" applyAlignment="1">
      <alignment/>
    </xf>
    <xf numFmtId="0" fontId="4" fillId="0" borderId="0" xfId="22" applyFont="1" applyAlignment="1">
      <alignment wrapText="1"/>
      <protection/>
    </xf>
    <xf numFmtId="43" fontId="4" fillId="0" borderId="4" xfId="15" applyFont="1" applyFill="1" applyBorder="1" applyAlignment="1">
      <alignment/>
    </xf>
    <xf numFmtId="179" fontId="4" fillId="0" borderId="4" xfId="15" applyNumberFormat="1" applyFont="1" applyFill="1" applyBorder="1" applyAlignment="1">
      <alignment horizontal="center"/>
    </xf>
    <xf numFmtId="179" fontId="4" fillId="0" borderId="4" xfId="15" applyNumberFormat="1" applyFont="1" applyBorder="1" applyAlignment="1">
      <alignment horizontal="center"/>
    </xf>
    <xf numFmtId="43" fontId="4" fillId="0" borderId="4" xfId="15" applyFont="1" applyBorder="1" applyAlignment="1">
      <alignment/>
    </xf>
    <xf numFmtId="43" fontId="4" fillId="0" borderId="0" xfId="15" applyFont="1" applyBorder="1" applyAlignment="1">
      <alignment/>
    </xf>
    <xf numFmtId="16" fontId="4" fillId="0" borderId="0" xfId="22" applyNumberFormat="1" applyFont="1" applyAlignment="1">
      <alignment horizontal="center"/>
      <protection/>
    </xf>
    <xf numFmtId="179" fontId="5" fillId="0" borderId="0" xfId="15" applyNumberFormat="1" applyFont="1" applyAlignment="1">
      <alignment/>
    </xf>
    <xf numFmtId="179" fontId="4" fillId="0" borderId="5" xfId="15" applyNumberFormat="1" applyFont="1" applyBorder="1" applyAlignment="1">
      <alignment/>
    </xf>
    <xf numFmtId="179" fontId="4" fillId="0" borderId="5" xfId="15" applyNumberFormat="1" applyFont="1" applyBorder="1" applyAlignment="1">
      <alignment horizontal="center"/>
    </xf>
    <xf numFmtId="179" fontId="4" fillId="0" borderId="6" xfId="15" applyNumberFormat="1" applyFont="1" applyBorder="1" applyAlignment="1">
      <alignment/>
    </xf>
    <xf numFmtId="179" fontId="4" fillId="0" borderId="6" xfId="15" applyNumberFormat="1" applyFont="1" applyBorder="1" applyAlignment="1">
      <alignment horizontal="center"/>
    </xf>
    <xf numFmtId="179" fontId="4" fillId="0" borderId="6" xfId="15" applyNumberFormat="1" applyFont="1" applyBorder="1" applyAlignment="1">
      <alignment horizontal="right"/>
    </xf>
    <xf numFmtId="179" fontId="4" fillId="0" borderId="7" xfId="15" applyNumberFormat="1" applyFont="1" applyBorder="1" applyAlignment="1">
      <alignment/>
    </xf>
    <xf numFmtId="179" fontId="5" fillId="0" borderId="0" xfId="15" applyNumberFormat="1" applyFont="1" applyBorder="1" applyAlignment="1">
      <alignment/>
    </xf>
    <xf numFmtId="179" fontId="4" fillId="0" borderId="1" xfId="15" applyNumberFormat="1" applyFont="1" applyBorder="1" applyAlignment="1">
      <alignment/>
    </xf>
    <xf numFmtId="179" fontId="4" fillId="0" borderId="0" xfId="15" applyNumberFormat="1" applyFont="1" applyAlignment="1">
      <alignment horizontal="right"/>
    </xf>
    <xf numFmtId="179" fontId="4" fillId="0" borderId="3" xfId="15" applyNumberFormat="1" applyFont="1" applyBorder="1" applyAlignment="1">
      <alignment/>
    </xf>
    <xf numFmtId="0" fontId="4" fillId="0" borderId="0" xfId="22" applyFont="1" applyAlignment="1">
      <alignment horizontal="right"/>
      <protection/>
    </xf>
    <xf numFmtId="179" fontId="5" fillId="0" borderId="0" xfId="22" applyNumberFormat="1" applyFont="1">
      <alignment/>
      <protection/>
    </xf>
    <xf numFmtId="179" fontId="4" fillId="0" borderId="0" xfId="22" applyNumberFormat="1" applyFont="1" applyAlignment="1">
      <alignment horizontal="center"/>
      <protection/>
    </xf>
    <xf numFmtId="212" fontId="4" fillId="0" borderId="0" xfId="22" applyNumberFormat="1" applyFont="1" applyAlignment="1">
      <alignment horizontal="center"/>
      <protection/>
    </xf>
    <xf numFmtId="179" fontId="4" fillId="0" borderId="0" xfId="22" applyNumberFormat="1" applyFont="1">
      <alignment/>
      <protection/>
    </xf>
    <xf numFmtId="43" fontId="4" fillId="0" borderId="0" xfId="15" applyFont="1" applyAlignment="1">
      <alignment horizontal="center"/>
    </xf>
    <xf numFmtId="43" fontId="4" fillId="0" borderId="0" xfId="22" applyNumberFormat="1" applyFont="1" applyAlignment="1">
      <alignment horizontal="center"/>
      <protection/>
    </xf>
    <xf numFmtId="43" fontId="4" fillId="0" borderId="0" xfId="22" applyNumberFormat="1" applyFont="1">
      <alignment/>
      <protection/>
    </xf>
    <xf numFmtId="0" fontId="7" fillId="0" borderId="0" xfId="22" applyFont="1" applyAlignment="1">
      <alignment/>
      <protection/>
    </xf>
    <xf numFmtId="0" fontId="4" fillId="2" borderId="0" xfId="22" applyFont="1" applyFill="1">
      <alignment/>
      <protection/>
    </xf>
    <xf numFmtId="0" fontId="4" fillId="0" borderId="0" xfId="22" applyFont="1" applyAlignment="1">
      <alignment horizontal="justify"/>
      <protection/>
    </xf>
    <xf numFmtId="0" fontId="4" fillId="0" borderId="0" xfId="22" applyFont="1" applyFill="1">
      <alignment/>
      <protection/>
    </xf>
    <xf numFmtId="0" fontId="4" fillId="0" borderId="0" xfId="22" applyFont="1" applyFill="1" applyAlignment="1">
      <alignment horizontal="center"/>
      <protection/>
    </xf>
    <xf numFmtId="0" fontId="4" fillId="0" borderId="0" xfId="22" applyFont="1" applyBorder="1">
      <alignment/>
      <protection/>
    </xf>
    <xf numFmtId="41" fontId="4" fillId="0" borderId="0" xfId="22" applyNumberFormat="1" applyFont="1">
      <alignment/>
      <protection/>
    </xf>
    <xf numFmtId="0" fontId="5" fillId="0" borderId="0" xfId="22" applyFont="1" applyAlignment="1">
      <alignment horizontal="left"/>
      <protection/>
    </xf>
    <xf numFmtId="0" fontId="7" fillId="0" borderId="0" xfId="22" applyFont="1" applyAlignment="1">
      <alignment horizontal="left"/>
      <protection/>
    </xf>
    <xf numFmtId="0" fontId="5" fillId="0" borderId="0" xfId="22" applyFont="1" applyAlignment="1" quotePrefix="1">
      <alignment horizontal="left"/>
      <protection/>
    </xf>
    <xf numFmtId="0" fontId="5" fillId="0" borderId="0" xfId="22" applyFont="1" applyFill="1">
      <alignment/>
      <protection/>
    </xf>
    <xf numFmtId="0" fontId="0" fillId="0" borderId="0" xfId="21" applyFont="1" applyFill="1" applyAlignment="1">
      <alignment horizontal="center"/>
      <protection/>
    </xf>
    <xf numFmtId="0" fontId="6" fillId="0" borderId="0" xfId="22" applyFont="1" applyAlignment="1">
      <alignment horizontal="center"/>
      <protection/>
    </xf>
    <xf numFmtId="0" fontId="3" fillId="0" borderId="0" xfId="21" applyFont="1" applyFill="1">
      <alignment/>
      <protection/>
    </xf>
    <xf numFmtId="0" fontId="0" fillId="0" borderId="0" xfId="21" applyFont="1" applyFill="1">
      <alignment/>
      <protection/>
    </xf>
    <xf numFmtId="0" fontId="4" fillId="0" borderId="0" xfId="22" applyFont="1" applyFill="1" quotePrefix="1">
      <alignment/>
      <protection/>
    </xf>
    <xf numFmtId="41" fontId="4" fillId="0" borderId="0" xfId="22" applyNumberFormat="1" applyFont="1" applyFill="1">
      <alignment/>
      <protection/>
    </xf>
    <xf numFmtId="41" fontId="4" fillId="0" borderId="0" xfId="22" applyNumberFormat="1" applyFont="1" applyFill="1" applyBorder="1">
      <alignment/>
      <protection/>
    </xf>
    <xf numFmtId="41" fontId="4" fillId="0" borderId="1" xfId="22" applyNumberFormat="1" applyFont="1" applyFill="1" applyBorder="1">
      <alignment/>
      <protection/>
    </xf>
    <xf numFmtId="15" fontId="4" fillId="0" borderId="0" xfId="22" applyNumberFormat="1" applyFont="1" applyAlignment="1">
      <alignment horizontal="center"/>
      <protection/>
    </xf>
    <xf numFmtId="15" fontId="4" fillId="0" borderId="0" xfId="22" applyNumberFormat="1" applyFont="1" applyAlignment="1" quotePrefix="1">
      <alignment horizontal="center"/>
      <protection/>
    </xf>
    <xf numFmtId="41" fontId="8" fillId="0" borderId="4" xfId="22" applyNumberFormat="1" applyFont="1" applyBorder="1" applyAlignment="1">
      <alignment horizontal="center"/>
      <protection/>
    </xf>
    <xf numFmtId="219" fontId="8" fillId="0" borderId="0" xfId="22" applyNumberFormat="1" applyFont="1" applyBorder="1" applyAlignment="1">
      <alignment horizontal="center"/>
      <protection/>
    </xf>
    <xf numFmtId="41" fontId="8" fillId="0" borderId="0" xfId="22" applyNumberFormat="1" applyFont="1" applyAlignment="1">
      <alignment horizontal="center"/>
      <protection/>
    </xf>
    <xf numFmtId="219" fontId="8" fillId="0" borderId="4" xfId="22" applyNumberFormat="1" applyFont="1" applyBorder="1" applyAlignment="1">
      <alignment horizontal="center"/>
      <protection/>
    </xf>
    <xf numFmtId="40" fontId="4" fillId="0" borderId="0" xfId="15" applyNumberFormat="1" applyFont="1" applyFill="1" applyBorder="1" applyAlignment="1">
      <alignment/>
    </xf>
    <xf numFmtId="179" fontId="4" fillId="0" borderId="2" xfId="15" applyNumberFormat="1" applyFont="1" applyFill="1" applyBorder="1" applyAlignment="1">
      <alignment/>
    </xf>
    <xf numFmtId="179" fontId="4" fillId="0" borderId="1" xfId="15" applyNumberFormat="1" applyFont="1" applyFill="1" applyBorder="1" applyAlignment="1">
      <alignment/>
    </xf>
    <xf numFmtId="179" fontId="4" fillId="0" borderId="0" xfId="15" applyNumberFormat="1" applyFont="1" applyAlignment="1">
      <alignment horizontal="justify"/>
    </xf>
    <xf numFmtId="0" fontId="6" fillId="0" borderId="0" xfId="22" applyFont="1">
      <alignment/>
      <protection/>
    </xf>
    <xf numFmtId="0" fontId="4" fillId="0" borderId="0" xfId="22" applyFont="1" applyAlignment="1">
      <alignment horizontal="left"/>
      <protection/>
    </xf>
    <xf numFmtId="43" fontId="4" fillId="0" borderId="0" xfId="15" applyFont="1" applyAlignment="1">
      <alignment/>
    </xf>
    <xf numFmtId="0" fontId="5" fillId="3" borderId="0" xfId="22" applyFont="1" applyFill="1" applyAlignment="1" quotePrefix="1">
      <alignment horizontal="left"/>
      <protection/>
    </xf>
    <xf numFmtId="38" fontId="4" fillId="0" borderId="0" xfId="15" applyNumberFormat="1" applyFont="1" applyFill="1" applyBorder="1" applyAlignment="1">
      <alignment/>
    </xf>
    <xf numFmtId="0" fontId="5" fillId="0" borderId="0" xfId="22" applyFont="1" applyFill="1" applyAlignment="1" quotePrefix="1">
      <alignment horizontal="left"/>
      <protection/>
    </xf>
    <xf numFmtId="0" fontId="6" fillId="0" borderId="0" xfId="22" applyFont="1" applyBorder="1" applyAlignment="1">
      <alignment horizontal="center"/>
      <protection/>
    </xf>
    <xf numFmtId="0" fontId="4" fillId="0" borderId="0" xfId="21" applyFont="1" applyFill="1" applyBorder="1" applyAlignment="1">
      <alignment horizontal="center"/>
      <protection/>
    </xf>
    <xf numFmtId="0" fontId="3" fillId="0" borderId="0" xfId="21" applyFont="1" applyFill="1" applyBorder="1">
      <alignment/>
      <protection/>
    </xf>
    <xf numFmtId="0" fontId="4" fillId="0" borderId="0" xfId="22" applyFont="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142875</xdr:rowOff>
    </xdr:from>
    <xdr:to>
      <xdr:col>7</xdr:col>
      <xdr:colOff>600075</xdr:colOff>
      <xdr:row>54</xdr:row>
      <xdr:rowOff>66675</xdr:rowOff>
    </xdr:to>
    <xdr:sp>
      <xdr:nvSpPr>
        <xdr:cNvPr id="1" name="TextBox 1"/>
        <xdr:cNvSpPr txBox="1">
          <a:spLocks noChangeArrowheads="1"/>
        </xdr:cNvSpPr>
      </xdr:nvSpPr>
      <xdr:spPr>
        <a:xfrm>
          <a:off x="9525" y="8782050"/>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oneCellAnchor>
    <xdr:from>
      <xdr:col>1</xdr:col>
      <xdr:colOff>352425</xdr:colOff>
      <xdr:row>56</xdr:row>
      <xdr:rowOff>47625</xdr:rowOff>
    </xdr:from>
    <xdr:ext cx="104775" cy="238125"/>
    <xdr:sp>
      <xdr:nvSpPr>
        <xdr:cNvPr id="2" name="TextBox 2"/>
        <xdr:cNvSpPr txBox="1">
          <a:spLocks noChangeArrowheads="1"/>
        </xdr:cNvSpPr>
      </xdr:nvSpPr>
      <xdr:spPr>
        <a:xfrm>
          <a:off x="2571750" y="9496425"/>
          <a:ext cx="10477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9525</xdr:rowOff>
    </xdr:from>
    <xdr:to>
      <xdr:col>7</xdr:col>
      <xdr:colOff>657225</xdr:colOff>
      <xdr:row>59</xdr:row>
      <xdr:rowOff>0</xdr:rowOff>
    </xdr:to>
    <xdr:sp>
      <xdr:nvSpPr>
        <xdr:cNvPr id="3" name="TextBox 3"/>
        <xdr:cNvSpPr txBox="1">
          <a:spLocks noChangeArrowheads="1"/>
        </xdr:cNvSpPr>
      </xdr:nvSpPr>
      <xdr:spPr>
        <a:xfrm>
          <a:off x="9525" y="9296400"/>
          <a:ext cx="5610225" cy="6381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152400</xdr:rowOff>
    </xdr:from>
    <xdr:to>
      <xdr:col>7</xdr:col>
      <xdr:colOff>590550</xdr:colOff>
      <xdr:row>50</xdr:row>
      <xdr:rowOff>85725</xdr:rowOff>
    </xdr:to>
    <xdr:sp>
      <xdr:nvSpPr>
        <xdr:cNvPr id="4" name="TextBox 4"/>
        <xdr:cNvSpPr txBox="1">
          <a:spLocks noChangeArrowheads="1"/>
        </xdr:cNvSpPr>
      </xdr:nvSpPr>
      <xdr:spPr>
        <a:xfrm>
          <a:off x="38100" y="7981950"/>
          <a:ext cx="55149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30 June 2004 have been prepared on a proforma basis on the assumption that the disposal of subsidiary companies were completed on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2"/>
        <xdr:cNvSpPr txBox="1">
          <a:spLocks noChangeArrowheads="1"/>
        </xdr:cNvSpPr>
      </xdr:nvSpPr>
      <xdr:spPr>
        <a:xfrm>
          <a:off x="3695700" y="980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55</xdr:row>
      <xdr:rowOff>0</xdr:rowOff>
    </xdr:from>
    <xdr:to>
      <xdr:col>3</xdr:col>
      <xdr:colOff>828675</xdr:colOff>
      <xdr:row>59</xdr:row>
      <xdr:rowOff>85725</xdr:rowOff>
    </xdr:to>
    <xdr:sp>
      <xdr:nvSpPr>
        <xdr:cNvPr id="2" name="TextBox 3"/>
        <xdr:cNvSpPr txBox="1">
          <a:spLocks noChangeArrowheads="1"/>
        </xdr:cNvSpPr>
      </xdr:nvSpPr>
      <xdr:spPr>
        <a:xfrm>
          <a:off x="47625" y="8943975"/>
          <a:ext cx="50768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50</xdr:row>
      <xdr:rowOff>9525</xdr:rowOff>
    </xdr:from>
    <xdr:to>
      <xdr:col>3</xdr:col>
      <xdr:colOff>819150</xdr:colOff>
      <xdr:row>53</xdr:row>
      <xdr:rowOff>133350</xdr:rowOff>
    </xdr:to>
    <xdr:sp>
      <xdr:nvSpPr>
        <xdr:cNvPr id="3" name="TextBox 4"/>
        <xdr:cNvSpPr txBox="1">
          <a:spLocks noChangeArrowheads="1"/>
        </xdr:cNvSpPr>
      </xdr:nvSpPr>
      <xdr:spPr>
        <a:xfrm>
          <a:off x="38100" y="8143875"/>
          <a:ext cx="5076825" cy="6096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30 June 2004 has been prepared on a proforma basis on the assumption that the disposal of subsidiary companies were completed on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0</xdr:rowOff>
    </xdr:from>
    <xdr:to>
      <xdr:col>5</xdr:col>
      <xdr:colOff>790575</xdr:colOff>
      <xdr:row>35</xdr:row>
      <xdr:rowOff>95250</xdr:rowOff>
    </xdr:to>
    <xdr:sp>
      <xdr:nvSpPr>
        <xdr:cNvPr id="1" name="TextBox 1"/>
        <xdr:cNvSpPr txBox="1">
          <a:spLocks noChangeArrowheads="1"/>
        </xdr:cNvSpPr>
      </xdr:nvSpPr>
      <xdr:spPr>
        <a:xfrm>
          <a:off x="9525" y="5200650"/>
          <a:ext cx="59340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a:t>
          </a:r>
        </a:p>
      </xdr:txBody>
    </xdr:sp>
    <xdr:clientData/>
  </xdr:twoCellAnchor>
  <xdr:twoCellAnchor>
    <xdr:from>
      <xdr:col>0</xdr:col>
      <xdr:colOff>38100</xdr:colOff>
      <xdr:row>23</xdr:row>
      <xdr:rowOff>152400</xdr:rowOff>
    </xdr:from>
    <xdr:to>
      <xdr:col>5</xdr:col>
      <xdr:colOff>590550</xdr:colOff>
      <xdr:row>27</xdr:row>
      <xdr:rowOff>104775</xdr:rowOff>
    </xdr:to>
    <xdr:sp>
      <xdr:nvSpPr>
        <xdr:cNvPr id="2" name="TextBox 2"/>
        <xdr:cNvSpPr txBox="1">
          <a:spLocks noChangeArrowheads="1"/>
        </xdr:cNvSpPr>
      </xdr:nvSpPr>
      <xdr:spPr>
        <a:xfrm>
          <a:off x="38100" y="3895725"/>
          <a:ext cx="57054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30 June 2004 has been prepared on a proforma basis on the assumption that the disposal of the subsidiary companies were completed on 31 December 2003.</a:t>
          </a:r>
        </a:p>
      </xdr:txBody>
    </xdr:sp>
    <xdr:clientData/>
  </xdr:twoCellAnchor>
  <xdr:twoCellAnchor>
    <xdr:from>
      <xdr:col>0</xdr:col>
      <xdr:colOff>38100</xdr:colOff>
      <xdr:row>29</xdr:row>
      <xdr:rowOff>0</xdr:rowOff>
    </xdr:from>
    <xdr:to>
      <xdr:col>5</xdr:col>
      <xdr:colOff>542925</xdr:colOff>
      <xdr:row>31</xdr:row>
      <xdr:rowOff>66675</xdr:rowOff>
    </xdr:to>
    <xdr:sp>
      <xdr:nvSpPr>
        <xdr:cNvPr id="3" name="TextBox 3"/>
        <xdr:cNvSpPr txBox="1">
          <a:spLocks noChangeArrowheads="1"/>
        </xdr:cNvSpPr>
      </xdr:nvSpPr>
      <xdr:spPr>
        <a:xfrm>
          <a:off x="38100" y="4714875"/>
          <a:ext cx="5657850"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123825</xdr:rowOff>
    </xdr:from>
    <xdr:to>
      <xdr:col>5</xdr:col>
      <xdr:colOff>0</xdr:colOff>
      <xdr:row>42</xdr:row>
      <xdr:rowOff>38100</xdr:rowOff>
    </xdr:to>
    <xdr:sp>
      <xdr:nvSpPr>
        <xdr:cNvPr id="1" name="TextBox 1"/>
        <xdr:cNvSpPr txBox="1">
          <a:spLocks noChangeArrowheads="1"/>
        </xdr:cNvSpPr>
      </xdr:nvSpPr>
      <xdr:spPr>
        <a:xfrm>
          <a:off x="28575" y="6467475"/>
          <a:ext cx="4943475" cy="4000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1</xdr:col>
      <xdr:colOff>228600</xdr:colOff>
      <xdr:row>44</xdr:row>
      <xdr:rowOff>47625</xdr:rowOff>
    </xdr:from>
    <xdr:ext cx="76200" cy="200025"/>
    <xdr:sp>
      <xdr:nvSpPr>
        <xdr:cNvPr id="2" name="TextBox 2"/>
        <xdr:cNvSpPr txBox="1">
          <a:spLocks noChangeArrowheads="1"/>
        </xdr:cNvSpPr>
      </xdr:nvSpPr>
      <xdr:spPr>
        <a:xfrm>
          <a:off x="3028950" y="720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43</xdr:row>
      <xdr:rowOff>9525</xdr:rowOff>
    </xdr:from>
    <xdr:to>
      <xdr:col>4</xdr:col>
      <xdr:colOff>838200</xdr:colOff>
      <xdr:row>47</xdr:row>
      <xdr:rowOff>123825</xdr:rowOff>
    </xdr:to>
    <xdr:sp>
      <xdr:nvSpPr>
        <xdr:cNvPr id="3" name="TextBox 3"/>
        <xdr:cNvSpPr txBox="1">
          <a:spLocks noChangeArrowheads="1"/>
        </xdr:cNvSpPr>
      </xdr:nvSpPr>
      <xdr:spPr>
        <a:xfrm>
          <a:off x="9525" y="7000875"/>
          <a:ext cx="494347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34</xdr:row>
      <xdr:rowOff>85725</xdr:rowOff>
    </xdr:from>
    <xdr:to>
      <xdr:col>4</xdr:col>
      <xdr:colOff>790575</xdr:colOff>
      <xdr:row>39</xdr:row>
      <xdr:rowOff>0</xdr:rowOff>
    </xdr:to>
    <xdr:sp>
      <xdr:nvSpPr>
        <xdr:cNvPr id="4" name="TextBox 4"/>
        <xdr:cNvSpPr txBox="1">
          <a:spLocks noChangeArrowheads="1"/>
        </xdr:cNvSpPr>
      </xdr:nvSpPr>
      <xdr:spPr>
        <a:xfrm>
          <a:off x="9525" y="5619750"/>
          <a:ext cx="4895850" cy="723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30 June 2004 has been prepared on a proforma basis on the assumption that the disposal of subsidiary companies were completed on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9525</xdr:rowOff>
    </xdr:from>
    <xdr:to>
      <xdr:col>8</xdr:col>
      <xdr:colOff>419100</xdr:colOff>
      <xdr:row>28</xdr:row>
      <xdr:rowOff>66675</xdr:rowOff>
    </xdr:to>
    <xdr:sp>
      <xdr:nvSpPr>
        <xdr:cNvPr id="1" name="Text 18"/>
        <xdr:cNvSpPr txBox="1">
          <a:spLocks noChangeArrowheads="1"/>
        </xdr:cNvSpPr>
      </xdr:nvSpPr>
      <xdr:spPr>
        <a:xfrm>
          <a:off x="314325" y="4381500"/>
          <a:ext cx="5743575" cy="219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86</xdr:row>
      <xdr:rowOff>9525</xdr:rowOff>
    </xdr:from>
    <xdr:to>
      <xdr:col>8</xdr:col>
      <xdr:colOff>409575</xdr:colOff>
      <xdr:row>88</xdr:row>
      <xdr:rowOff>57150</xdr:rowOff>
    </xdr:to>
    <xdr:sp>
      <xdr:nvSpPr>
        <xdr:cNvPr id="2" name="Text 18"/>
        <xdr:cNvSpPr txBox="1">
          <a:spLocks noChangeArrowheads="1"/>
        </xdr:cNvSpPr>
      </xdr:nvSpPr>
      <xdr:spPr>
        <a:xfrm>
          <a:off x="314325" y="13973175"/>
          <a:ext cx="5734050" cy="371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92</xdr:row>
      <xdr:rowOff>9525</xdr:rowOff>
    </xdr:from>
    <xdr:to>
      <xdr:col>8</xdr:col>
      <xdr:colOff>419100</xdr:colOff>
      <xdr:row>127</xdr:row>
      <xdr:rowOff>0</xdr:rowOff>
    </xdr:to>
    <xdr:sp>
      <xdr:nvSpPr>
        <xdr:cNvPr id="3" name="Text 18"/>
        <xdr:cNvSpPr txBox="1">
          <a:spLocks noChangeArrowheads="1"/>
        </xdr:cNvSpPr>
      </xdr:nvSpPr>
      <xdr:spPr>
        <a:xfrm>
          <a:off x="314325" y="14944725"/>
          <a:ext cx="5743575" cy="56578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reporting quarter except for the followings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 Revaluation of investments in Alam Sekitar Malaysia Sdn Bhd and ALS Technichem (Malaysia) Sdn Bhd ("ALS") and landed properties owned by PIC and ALS, resulted to a surplus of RM20,168,877 (the "Revaluation").
(b) Bonus issue of 17,921,658 new ordinary shares of RM1.00 each in PIC to the existing shareholders of PIC on the basis of approximately 858 new ordinary shares of RM1.00 each for 1,000 existing shares held in PIC after the Revaluation. The bonus issue was effected through the capitalisation of revaluation reserves and retained profits of PIC (the "Bonus Issue").
(c) Rights Issue of 4,700,000 new ordinary shares or RM1.00 each in PIC at an issue price of RM1.00 per ordinary share of RM1.00 each to all the existing shareholders of PIC on the basis of approximately 121 shares for every 1,000 ordinary shares of RM1.00 each held after the Bonus Issue (the "Rights Issue").
(d) Upon completion of the Revaluation, Bonus Issue and Rights Issue, the existing ordinary shares or RM1.00 each are subdivided into ordinary shares of RM0.50 each. 
(e) On 30 September 2004, PIC issued a prospectus to the listing of and quotation for the entire issued and paid-up capital of PIC comprising:-
Public issue issue of 7,000,000 new ordinary shares of RM0.50 each comprising :-
- 4,000,000 ordinary shares of RM0.50 each available for application by the Malaysian public;
- 3,000,000 ordinary shares of RM0.50 each available for application by the eligible directors, employees  
  and business associates of PIC and its subsidiaries;
and
Offer for Sale of 18,000,000 new ordinary shares of RM0.50 each by way of :-
- 2,000,000 ordinary shares of RM0.50 each available for application by the Malaysian public; and
- 16,000,000 ordinary shares of RM0.50 each by way of placement to selected investors 
at an issue/offer price of RM0.75 per ordinary share payable in full on application pursuant to its listing on the Second Board of the Bursa Securities. </a:t>
          </a:r>
        </a:p>
      </xdr:txBody>
    </xdr:sp>
    <xdr:clientData/>
  </xdr:twoCellAnchor>
  <xdr:twoCellAnchor>
    <xdr:from>
      <xdr:col>1</xdr:col>
      <xdr:colOff>9525</xdr:colOff>
      <xdr:row>136</xdr:row>
      <xdr:rowOff>9525</xdr:rowOff>
    </xdr:from>
    <xdr:to>
      <xdr:col>8</xdr:col>
      <xdr:colOff>485775</xdr:colOff>
      <xdr:row>139</xdr:row>
      <xdr:rowOff>0</xdr:rowOff>
    </xdr:to>
    <xdr:sp>
      <xdr:nvSpPr>
        <xdr:cNvPr id="4" name="Text 18"/>
        <xdr:cNvSpPr txBox="1">
          <a:spLocks noChangeArrowheads="1"/>
        </xdr:cNvSpPr>
      </xdr:nvSpPr>
      <xdr:spPr>
        <a:xfrm>
          <a:off x="314325" y="22069425"/>
          <a:ext cx="5810250"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changes in contingent liabilities and contingent assets of a material nature since the last audited financial statements for the year ended 31 December 2003.</a:t>
          </a:r>
        </a:p>
      </xdr:txBody>
    </xdr:sp>
    <xdr:clientData/>
  </xdr:twoCellAnchor>
  <xdr:twoCellAnchor>
    <xdr:from>
      <xdr:col>1</xdr:col>
      <xdr:colOff>9525</xdr:colOff>
      <xdr:row>151</xdr:row>
      <xdr:rowOff>9525</xdr:rowOff>
    </xdr:from>
    <xdr:to>
      <xdr:col>8</xdr:col>
      <xdr:colOff>485775</xdr:colOff>
      <xdr:row>156</xdr:row>
      <xdr:rowOff>114300</xdr:rowOff>
    </xdr:to>
    <xdr:sp>
      <xdr:nvSpPr>
        <xdr:cNvPr id="5" name="Text 18"/>
        <xdr:cNvSpPr txBox="1">
          <a:spLocks noChangeArrowheads="1"/>
        </xdr:cNvSpPr>
      </xdr:nvSpPr>
      <xdr:spPr>
        <a:xfrm>
          <a:off x="314325" y="23850600"/>
          <a:ext cx="5810250" cy="914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second quarter ended 30 June 2004, the Group recorded a revenue of RM10.5 million and Profit after tax of RM3.39 million.  
</a:t>
          </a:r>
          <a:r>
            <a:rPr lang="en-US" cap="none" sz="1000" b="0" i="0" u="none" baseline="0">
              <a:latin typeface="Times New Roman"/>
              <a:ea typeface="Times New Roman"/>
              <a:cs typeface="Times New Roman"/>
            </a:rPr>
            <a:t>
There is no comparison with the corresponding period’s results because this is the first set of consolidated results of the Group to be submitted to Bursa Securities.</a:t>
          </a:r>
        </a:p>
      </xdr:txBody>
    </xdr:sp>
    <xdr:clientData/>
  </xdr:twoCellAnchor>
  <xdr:twoCellAnchor>
    <xdr:from>
      <xdr:col>1</xdr:col>
      <xdr:colOff>19050</xdr:colOff>
      <xdr:row>160</xdr:row>
      <xdr:rowOff>38100</xdr:rowOff>
    </xdr:from>
    <xdr:to>
      <xdr:col>8</xdr:col>
      <xdr:colOff>476250</xdr:colOff>
      <xdr:row>165</xdr:row>
      <xdr:rowOff>0</xdr:rowOff>
    </xdr:to>
    <xdr:sp>
      <xdr:nvSpPr>
        <xdr:cNvPr id="6" name="Text 18"/>
        <xdr:cNvSpPr txBox="1">
          <a:spLocks noChangeArrowheads="1"/>
        </xdr:cNvSpPr>
      </xdr:nvSpPr>
      <xdr:spPr>
        <a:xfrm>
          <a:off x="323850" y="25336500"/>
          <a:ext cx="5791200" cy="771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For the second quarter ended 30 June 2004, the Group recorded a Profit before tax of RM4.3 million. 
 There is no comparison with the preceding quarter’s results because this is the first set of consolidated results of the Group to be submitted to Bursa Securities.</a:t>
          </a:r>
        </a:p>
      </xdr:txBody>
    </xdr:sp>
    <xdr:clientData/>
  </xdr:twoCellAnchor>
  <xdr:twoCellAnchor>
    <xdr:from>
      <xdr:col>1</xdr:col>
      <xdr:colOff>9525</xdr:colOff>
      <xdr:row>168</xdr:row>
      <xdr:rowOff>9525</xdr:rowOff>
    </xdr:from>
    <xdr:to>
      <xdr:col>8</xdr:col>
      <xdr:colOff>476250</xdr:colOff>
      <xdr:row>176</xdr:row>
      <xdr:rowOff>95250</xdr:rowOff>
    </xdr:to>
    <xdr:sp>
      <xdr:nvSpPr>
        <xdr:cNvPr id="7" name="Text 18"/>
        <xdr:cNvSpPr txBox="1">
          <a:spLocks noChangeArrowheads="1"/>
        </xdr:cNvSpPr>
      </xdr:nvSpPr>
      <xdr:spPr>
        <a:xfrm>
          <a:off x="314325" y="26603325"/>
          <a:ext cx="5800725" cy="1381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With the continuing improvement in the world economic prospects, the performance outlook for year 2004 is envisaged to be favourable. 
The Group is also expected to improve upon its results through increased efficiency in the Group's operation.
Barring unforeseen circumstances, the Group’s performance for the financial year ending 31 December 2004 is expected to be good.</a:t>
          </a:r>
        </a:p>
      </xdr:txBody>
    </xdr:sp>
    <xdr:clientData/>
  </xdr:twoCellAnchor>
  <xdr:twoCellAnchor>
    <xdr:from>
      <xdr:col>1</xdr:col>
      <xdr:colOff>9525</xdr:colOff>
      <xdr:row>54</xdr:row>
      <xdr:rowOff>9525</xdr:rowOff>
    </xdr:from>
    <xdr:to>
      <xdr:col>8</xdr:col>
      <xdr:colOff>409575</xdr:colOff>
      <xdr:row>55</xdr:row>
      <xdr:rowOff>66675</xdr:rowOff>
    </xdr:to>
    <xdr:sp>
      <xdr:nvSpPr>
        <xdr:cNvPr id="8" name="Text 18"/>
        <xdr:cNvSpPr txBox="1">
          <a:spLocks noChangeArrowheads="1"/>
        </xdr:cNvSpPr>
      </xdr:nvSpPr>
      <xdr:spPr>
        <a:xfrm>
          <a:off x="314325" y="8753475"/>
          <a:ext cx="573405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2003.</a:t>
          </a:r>
        </a:p>
      </xdr:txBody>
    </xdr:sp>
    <xdr:clientData/>
  </xdr:twoCellAnchor>
  <xdr:twoCellAnchor>
    <xdr:from>
      <xdr:col>1</xdr:col>
      <xdr:colOff>9525</xdr:colOff>
      <xdr:row>178</xdr:row>
      <xdr:rowOff>0</xdr:rowOff>
    </xdr:from>
    <xdr:to>
      <xdr:col>8</xdr:col>
      <xdr:colOff>523875</xdr:colOff>
      <xdr:row>178</xdr:row>
      <xdr:rowOff>0</xdr:rowOff>
    </xdr:to>
    <xdr:sp>
      <xdr:nvSpPr>
        <xdr:cNvPr id="9" name="Text 18"/>
        <xdr:cNvSpPr txBox="1">
          <a:spLocks noChangeArrowheads="1"/>
        </xdr:cNvSpPr>
      </xdr:nvSpPr>
      <xdr:spPr>
        <a:xfrm>
          <a:off x="314325" y="28213050"/>
          <a:ext cx="58483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198</xdr:row>
      <xdr:rowOff>9525</xdr:rowOff>
    </xdr:from>
    <xdr:to>
      <xdr:col>8</xdr:col>
      <xdr:colOff>371475</xdr:colOff>
      <xdr:row>201</xdr:row>
      <xdr:rowOff>0</xdr:rowOff>
    </xdr:to>
    <xdr:sp>
      <xdr:nvSpPr>
        <xdr:cNvPr id="10" name="Text 18"/>
        <xdr:cNvSpPr txBox="1">
          <a:spLocks noChangeArrowheads="1"/>
        </xdr:cNvSpPr>
      </xdr:nvSpPr>
      <xdr:spPr>
        <a:xfrm>
          <a:off x="314325" y="31318200"/>
          <a:ext cx="5695950"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to date except as stipulated in the Note no. 10.</a:t>
          </a:r>
        </a:p>
      </xdr:txBody>
    </xdr:sp>
    <xdr:clientData/>
  </xdr:twoCellAnchor>
  <xdr:twoCellAnchor>
    <xdr:from>
      <xdr:col>1</xdr:col>
      <xdr:colOff>9525</xdr:colOff>
      <xdr:row>204</xdr:row>
      <xdr:rowOff>9525</xdr:rowOff>
    </xdr:from>
    <xdr:to>
      <xdr:col>8</xdr:col>
      <xdr:colOff>438150</xdr:colOff>
      <xdr:row>208</xdr:row>
      <xdr:rowOff>0</xdr:rowOff>
    </xdr:to>
    <xdr:sp>
      <xdr:nvSpPr>
        <xdr:cNvPr id="11" name="Text 18"/>
        <xdr:cNvSpPr txBox="1">
          <a:spLocks noChangeArrowheads="1"/>
        </xdr:cNvSpPr>
      </xdr:nvSpPr>
      <xdr:spPr>
        <a:xfrm>
          <a:off x="314325" y="32289750"/>
          <a:ext cx="5762625"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28575</xdr:colOff>
      <xdr:row>210</xdr:row>
      <xdr:rowOff>85725</xdr:rowOff>
    </xdr:from>
    <xdr:to>
      <xdr:col>8</xdr:col>
      <xdr:colOff>504825</xdr:colOff>
      <xdr:row>215</xdr:row>
      <xdr:rowOff>85725</xdr:rowOff>
    </xdr:to>
    <xdr:sp>
      <xdr:nvSpPr>
        <xdr:cNvPr id="12" name="Text 18"/>
        <xdr:cNvSpPr txBox="1">
          <a:spLocks noChangeArrowheads="1"/>
        </xdr:cNvSpPr>
      </xdr:nvSpPr>
      <xdr:spPr>
        <a:xfrm>
          <a:off x="333375" y="33337500"/>
          <a:ext cx="5810250" cy="809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On 30 September 2004, the Company issued a prospectus for the public issue of 7,000,000 new ordinary shares of RM0.50 each and offer for sale of 18,000,000 ordinary shares of RM0.50 each at an issue/offer price of RM0.75 per ordinary share payable in full on application  in conjunction with its listing on the Second Board of Bursa Securities.  The public issue and offer for sale were fully subscribed on its closing date on 7 October 2004.</a:t>
          </a:r>
        </a:p>
      </xdr:txBody>
    </xdr:sp>
    <xdr:clientData/>
  </xdr:twoCellAnchor>
  <xdr:twoCellAnchor>
    <xdr:from>
      <xdr:col>1</xdr:col>
      <xdr:colOff>9525</xdr:colOff>
      <xdr:row>246</xdr:row>
      <xdr:rowOff>9525</xdr:rowOff>
    </xdr:from>
    <xdr:to>
      <xdr:col>8</xdr:col>
      <xdr:colOff>333375</xdr:colOff>
      <xdr:row>247</xdr:row>
      <xdr:rowOff>152400</xdr:rowOff>
    </xdr:to>
    <xdr:sp>
      <xdr:nvSpPr>
        <xdr:cNvPr id="13" name="Text 18"/>
        <xdr:cNvSpPr txBox="1">
          <a:spLocks noChangeArrowheads="1"/>
        </xdr:cNvSpPr>
      </xdr:nvSpPr>
      <xdr:spPr>
        <a:xfrm>
          <a:off x="314325" y="39128700"/>
          <a:ext cx="5657850"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251</xdr:row>
      <xdr:rowOff>9525</xdr:rowOff>
    </xdr:from>
    <xdr:to>
      <xdr:col>8</xdr:col>
      <xdr:colOff>447675</xdr:colOff>
      <xdr:row>254</xdr:row>
      <xdr:rowOff>0</xdr:rowOff>
    </xdr:to>
    <xdr:sp>
      <xdr:nvSpPr>
        <xdr:cNvPr id="14" name="Text 18"/>
        <xdr:cNvSpPr txBox="1">
          <a:spLocks noChangeArrowheads="1"/>
        </xdr:cNvSpPr>
      </xdr:nvSpPr>
      <xdr:spPr>
        <a:xfrm>
          <a:off x="314325" y="39938325"/>
          <a:ext cx="5772150"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are no changes to any material litigation since the last audited financial statement for the year ended 31 December 2003.</a:t>
          </a:r>
        </a:p>
      </xdr:txBody>
    </xdr:sp>
    <xdr:clientData/>
  </xdr:twoCellAnchor>
  <xdr:twoCellAnchor>
    <xdr:from>
      <xdr:col>1</xdr:col>
      <xdr:colOff>9525</xdr:colOff>
      <xdr:row>9</xdr:row>
      <xdr:rowOff>0</xdr:rowOff>
    </xdr:from>
    <xdr:to>
      <xdr:col>8</xdr:col>
      <xdr:colOff>428625</xdr:colOff>
      <xdr:row>23</xdr:row>
      <xdr:rowOff>85725</xdr:rowOff>
    </xdr:to>
    <xdr:sp>
      <xdr:nvSpPr>
        <xdr:cNvPr id="15" name="TextBox 16"/>
        <xdr:cNvSpPr txBox="1">
          <a:spLocks noChangeArrowheads="1"/>
        </xdr:cNvSpPr>
      </xdr:nvSpPr>
      <xdr:spPr>
        <a:xfrm>
          <a:off x="314325" y="1457325"/>
          <a:ext cx="5753100" cy="23526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("Bursa Securities"). 
The interim financial statements have been prepared on a proforma basis on the assumption that the disposal of subsidiary companies were completed on 31 December 2003.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19050</xdr:colOff>
      <xdr:row>48</xdr:row>
      <xdr:rowOff>28575</xdr:rowOff>
    </xdr:from>
    <xdr:to>
      <xdr:col>8</xdr:col>
      <xdr:colOff>514350</xdr:colOff>
      <xdr:row>51</xdr:row>
      <xdr:rowOff>0</xdr:rowOff>
    </xdr:to>
    <xdr:sp>
      <xdr:nvSpPr>
        <xdr:cNvPr id="16" name="TextBox 17"/>
        <xdr:cNvSpPr txBox="1">
          <a:spLocks noChangeArrowheads="1"/>
        </xdr:cNvSpPr>
      </xdr:nvSpPr>
      <xdr:spPr>
        <a:xfrm>
          <a:off x="323850" y="7800975"/>
          <a:ext cx="5829300"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period to date under review.</a:t>
          </a:r>
        </a:p>
      </xdr:txBody>
    </xdr:sp>
    <xdr:clientData/>
  </xdr:twoCellAnchor>
  <xdr:twoCellAnchor>
    <xdr:from>
      <xdr:col>0</xdr:col>
      <xdr:colOff>276225</xdr:colOff>
      <xdr:row>274</xdr:row>
      <xdr:rowOff>0</xdr:rowOff>
    </xdr:from>
    <xdr:to>
      <xdr:col>8</xdr:col>
      <xdr:colOff>247650</xdr:colOff>
      <xdr:row>277</xdr:row>
      <xdr:rowOff>114300</xdr:rowOff>
    </xdr:to>
    <xdr:sp>
      <xdr:nvSpPr>
        <xdr:cNvPr id="17" name="TextBox 18"/>
        <xdr:cNvSpPr txBox="1">
          <a:spLocks noChangeArrowheads="1"/>
        </xdr:cNvSpPr>
      </xdr:nvSpPr>
      <xdr:spPr>
        <a:xfrm>
          <a:off x="276225" y="43710225"/>
          <a:ext cx="5610225" cy="6000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123</xdr:row>
      <xdr:rowOff>0</xdr:rowOff>
    </xdr:from>
    <xdr:to>
      <xdr:col>8</xdr:col>
      <xdr:colOff>514350</xdr:colOff>
      <xdr:row>123</xdr:row>
      <xdr:rowOff>0</xdr:rowOff>
    </xdr:to>
    <xdr:sp>
      <xdr:nvSpPr>
        <xdr:cNvPr id="18" name="TextBox 19"/>
        <xdr:cNvSpPr txBox="1">
          <a:spLocks noChangeArrowheads="1"/>
        </xdr:cNvSpPr>
      </xdr:nvSpPr>
      <xdr:spPr>
        <a:xfrm>
          <a:off x="323850" y="19954875"/>
          <a:ext cx="58293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123</xdr:row>
      <xdr:rowOff>0</xdr:rowOff>
    </xdr:from>
    <xdr:to>
      <xdr:col>8</xdr:col>
      <xdr:colOff>447675</xdr:colOff>
      <xdr:row>123</xdr:row>
      <xdr:rowOff>0</xdr:rowOff>
    </xdr:to>
    <xdr:sp>
      <xdr:nvSpPr>
        <xdr:cNvPr id="19" name="TextBox 20"/>
        <xdr:cNvSpPr txBox="1">
          <a:spLocks noChangeArrowheads="1"/>
        </xdr:cNvSpPr>
      </xdr:nvSpPr>
      <xdr:spPr>
        <a:xfrm>
          <a:off x="304800" y="19954875"/>
          <a:ext cx="57816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283</xdr:row>
      <xdr:rowOff>0</xdr:rowOff>
    </xdr:from>
    <xdr:to>
      <xdr:col>8</xdr:col>
      <xdr:colOff>247650</xdr:colOff>
      <xdr:row>291</xdr:row>
      <xdr:rowOff>114300</xdr:rowOff>
    </xdr:to>
    <xdr:sp>
      <xdr:nvSpPr>
        <xdr:cNvPr id="20" name="TextBox 21"/>
        <xdr:cNvSpPr txBox="1">
          <a:spLocks noChangeArrowheads="1"/>
        </xdr:cNvSpPr>
      </xdr:nvSpPr>
      <xdr:spPr>
        <a:xfrm>
          <a:off x="276225" y="45167550"/>
          <a:ext cx="5610225" cy="14097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PROGRESSIVE IMPACT CORPORATION BERHAD</a:t>
          </a:r>
          <a:r>
            <a:rPr lang="en-US" cap="none" sz="1000" b="0" i="0" u="none" baseline="0">
              <a:latin typeface="Times New Roman"/>
              <a:ea typeface="Times New Roman"/>
              <a:cs typeface="Times New Roman"/>
            </a:rPr>
            <a:t>
Hajjah Zaidah Binti Haji Mohd Salleh                                                                            Shah Alam
Company Secretary MIA 3313                                                                                   19 October 2004  </a:t>
          </a:r>
        </a:p>
      </xdr:txBody>
    </xdr:sp>
    <xdr:clientData/>
  </xdr:twoCellAnchor>
  <xdr:twoCellAnchor>
    <xdr:from>
      <xdr:col>1</xdr:col>
      <xdr:colOff>9525</xdr:colOff>
      <xdr:row>32</xdr:row>
      <xdr:rowOff>0</xdr:rowOff>
    </xdr:from>
    <xdr:to>
      <xdr:col>8</xdr:col>
      <xdr:colOff>419100</xdr:colOff>
      <xdr:row>32</xdr:row>
      <xdr:rowOff>0</xdr:rowOff>
    </xdr:to>
    <xdr:sp>
      <xdr:nvSpPr>
        <xdr:cNvPr id="21" name="Text 18"/>
        <xdr:cNvSpPr txBox="1">
          <a:spLocks noChangeArrowheads="1"/>
        </xdr:cNvSpPr>
      </xdr:nvSpPr>
      <xdr:spPr>
        <a:xfrm>
          <a:off x="314325" y="5181600"/>
          <a:ext cx="57435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130</xdr:row>
      <xdr:rowOff>9525</xdr:rowOff>
    </xdr:from>
    <xdr:to>
      <xdr:col>8</xdr:col>
      <xdr:colOff>457200</xdr:colOff>
      <xdr:row>132</xdr:row>
      <xdr:rowOff>152400</xdr:rowOff>
    </xdr:to>
    <xdr:sp>
      <xdr:nvSpPr>
        <xdr:cNvPr id="22" name="Text 18"/>
        <xdr:cNvSpPr txBox="1">
          <a:spLocks noChangeArrowheads="1"/>
        </xdr:cNvSpPr>
      </xdr:nvSpPr>
      <xdr:spPr>
        <a:xfrm>
          <a:off x="314325" y="21097875"/>
          <a:ext cx="5781675" cy="4667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except for the disposal of subsidiaries.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illiam\Local%20Settings\Temporary%20Internet%20Files\OLK116\GW%201Q2005%20Qtrly%20R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8">
          <cell r="A8" t="str">
            <v>(The figures have not been audited)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view="pageBreakPreview" zoomScale="60" workbookViewId="0" topLeftCell="A31">
      <selection activeCell="F24" sqref="F24"/>
    </sheetView>
  </sheetViews>
  <sheetFormatPr defaultColWidth="9.140625" defaultRowHeight="12.75"/>
  <cols>
    <col min="1" max="1" width="33.281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2.28125" style="13" customWidth="1"/>
    <col min="9" max="16384" width="9.140625" style="12" customWidth="1"/>
  </cols>
  <sheetData>
    <row r="1" spans="1:8" ht="12.75">
      <c r="A1" s="14" t="s">
        <v>147</v>
      </c>
      <c r="B1" s="14"/>
      <c r="C1" s="14"/>
      <c r="D1" s="14"/>
      <c r="E1" s="14"/>
      <c r="F1" s="14"/>
      <c r="G1" s="14"/>
      <c r="H1" s="14"/>
    </row>
    <row r="2" spans="1:8" ht="12.75">
      <c r="A2" s="15" t="s">
        <v>148</v>
      </c>
      <c r="B2" s="14"/>
      <c r="C2" s="14"/>
      <c r="D2" s="14"/>
      <c r="E2" s="14"/>
      <c r="F2" s="14"/>
      <c r="G2" s="14"/>
      <c r="H2" s="14"/>
    </row>
    <row r="3" spans="1:8" ht="12.75">
      <c r="A3" s="15"/>
      <c r="B3" s="14"/>
      <c r="C3" s="14"/>
      <c r="D3" s="14"/>
      <c r="E3" s="14"/>
      <c r="F3" s="14"/>
      <c r="G3" s="14"/>
      <c r="H3" s="14"/>
    </row>
    <row r="5" ht="12.75">
      <c r="A5" s="16" t="s">
        <v>46</v>
      </c>
    </row>
    <row r="6" ht="12.75">
      <c r="A6" s="16" t="s">
        <v>149</v>
      </c>
    </row>
    <row r="7" spans="1:2" ht="12.75">
      <c r="A7" s="16" t="s">
        <v>36</v>
      </c>
      <c r="B7" s="13"/>
    </row>
    <row r="8" spans="1:2" ht="12.75">
      <c r="A8" s="16"/>
      <c r="B8" s="13"/>
    </row>
    <row r="9" spans="1:8" ht="12.75">
      <c r="A9" s="16"/>
      <c r="B9" s="90" t="s">
        <v>47</v>
      </c>
      <c r="C9" s="90"/>
      <c r="D9" s="90"/>
      <c r="F9" s="90" t="s">
        <v>52</v>
      </c>
      <c r="G9" s="90"/>
      <c r="H9" s="90"/>
    </row>
    <row r="10" spans="2:8" ht="12.75">
      <c r="B10" s="13" t="s">
        <v>37</v>
      </c>
      <c r="C10" s="13"/>
      <c r="D10" s="13" t="s">
        <v>49</v>
      </c>
      <c r="E10" s="13"/>
      <c r="F10" s="13" t="s">
        <v>37</v>
      </c>
      <c r="G10" s="13"/>
      <c r="H10" s="13" t="s">
        <v>49</v>
      </c>
    </row>
    <row r="11" spans="2:8" ht="12.75">
      <c r="B11" s="13" t="s">
        <v>48</v>
      </c>
      <c r="C11" s="13"/>
      <c r="D11" s="13" t="s">
        <v>50</v>
      </c>
      <c r="E11" s="13"/>
      <c r="F11" s="13" t="s">
        <v>48</v>
      </c>
      <c r="G11" s="13"/>
      <c r="H11" s="13" t="s">
        <v>50</v>
      </c>
    </row>
    <row r="12" spans="2:8" ht="12.75">
      <c r="B12" s="13" t="s">
        <v>39</v>
      </c>
      <c r="C12" s="13"/>
      <c r="D12" s="13" t="s">
        <v>39</v>
      </c>
      <c r="E12" s="13"/>
      <c r="F12" s="13" t="s">
        <v>51</v>
      </c>
      <c r="G12" s="13"/>
      <c r="H12" s="13" t="s">
        <v>59</v>
      </c>
    </row>
    <row r="13" spans="2:8" ht="12.75">
      <c r="B13" s="17" t="s">
        <v>151</v>
      </c>
      <c r="C13" s="17"/>
      <c r="D13" s="17" t="s">
        <v>152</v>
      </c>
      <c r="E13" s="17"/>
      <c r="F13" s="17" t="s">
        <v>151</v>
      </c>
      <c r="G13" s="17"/>
      <c r="H13" s="17" t="s">
        <v>152</v>
      </c>
    </row>
    <row r="14" spans="2:8" ht="12.75">
      <c r="B14" s="13" t="s">
        <v>9</v>
      </c>
      <c r="D14" s="13" t="s">
        <v>9</v>
      </c>
      <c r="F14" s="13" t="s">
        <v>9</v>
      </c>
      <c r="H14" s="13" t="s">
        <v>9</v>
      </c>
    </row>
    <row r="16" spans="1:8" s="18" customFormat="1" ht="12.75">
      <c r="A16" s="18" t="s">
        <v>15</v>
      </c>
      <c r="B16" s="18">
        <v>10587</v>
      </c>
      <c r="D16" s="19">
        <v>0</v>
      </c>
      <c r="F16" s="18">
        <v>20531</v>
      </c>
      <c r="H16" s="19">
        <v>0</v>
      </c>
    </row>
    <row r="17" spans="4:8" s="18" customFormat="1" ht="12.75">
      <c r="D17" s="19"/>
      <c r="H17" s="19"/>
    </row>
    <row r="18" spans="1:8" s="18" customFormat="1" ht="12.75">
      <c r="A18" s="18" t="s">
        <v>20</v>
      </c>
      <c r="B18" s="18">
        <v>-1493</v>
      </c>
      <c r="D18" s="19">
        <v>0</v>
      </c>
      <c r="F18" s="18">
        <v>-3022</v>
      </c>
      <c r="H18" s="19">
        <v>0</v>
      </c>
    </row>
    <row r="19" spans="2:8" s="18" customFormat="1" ht="12.75">
      <c r="B19" s="20"/>
      <c r="D19" s="20"/>
      <c r="F19" s="20"/>
      <c r="H19" s="20"/>
    </row>
    <row r="20" spans="1:8" s="18" customFormat="1" ht="12.75">
      <c r="A20" s="18" t="s">
        <v>60</v>
      </c>
      <c r="B20" s="18">
        <f>SUM(B16:B19)</f>
        <v>9094</v>
      </c>
      <c r="D20" s="18">
        <f>SUM(D16:D19)</f>
        <v>0</v>
      </c>
      <c r="F20" s="18">
        <f>SUM(F16:F19)</f>
        <v>17509</v>
      </c>
      <c r="H20" s="18">
        <f>SUM(H16:H19)</f>
        <v>0</v>
      </c>
    </row>
    <row r="21" spans="4:8" s="18" customFormat="1" ht="12.75">
      <c r="D21" s="19"/>
      <c r="H21" s="19"/>
    </row>
    <row r="22" spans="1:8" s="18" customFormat="1" ht="12.75">
      <c r="A22" s="12" t="s">
        <v>61</v>
      </c>
      <c r="B22" s="18">
        <v>-4900</v>
      </c>
      <c r="D22" s="19">
        <v>0</v>
      </c>
      <c r="F22" s="18">
        <v>-10611</v>
      </c>
      <c r="H22" s="19">
        <v>0</v>
      </c>
    </row>
    <row r="23" spans="1:8" s="18" customFormat="1" ht="12.75">
      <c r="A23" s="12"/>
      <c r="D23" s="19"/>
      <c r="H23" s="19"/>
    </row>
    <row r="24" spans="1:8" s="18" customFormat="1" ht="12.75">
      <c r="A24" s="12" t="s">
        <v>21</v>
      </c>
      <c r="B24" s="18">
        <v>379</v>
      </c>
      <c r="D24" s="19">
        <v>0</v>
      </c>
      <c r="F24" s="18">
        <v>503</v>
      </c>
      <c r="H24" s="19">
        <v>0</v>
      </c>
    </row>
    <row r="25" spans="1:8" s="18" customFormat="1" ht="12.75">
      <c r="A25" s="12"/>
      <c r="B25" s="21"/>
      <c r="D25" s="21"/>
      <c r="F25" s="21"/>
      <c r="H25" s="21"/>
    </row>
    <row r="26" spans="1:8" s="18" customFormat="1" ht="12.75">
      <c r="A26" s="12" t="s">
        <v>62</v>
      </c>
      <c r="B26" s="19">
        <f>SUM(B20:B25)</f>
        <v>4573</v>
      </c>
      <c r="C26" s="19">
        <f>SUM(C20:C25)</f>
        <v>0</v>
      </c>
      <c r="D26" s="19">
        <f>SUM(D20:D25)</f>
        <v>0</v>
      </c>
      <c r="F26" s="19">
        <f>SUM(F20:F25)</f>
        <v>7401</v>
      </c>
      <c r="G26" s="19">
        <f>SUM(G20:G25)</f>
        <v>0</v>
      </c>
      <c r="H26" s="19">
        <f>SUM(H20:H25)</f>
        <v>0</v>
      </c>
    </row>
    <row r="27" s="18" customFormat="1" ht="12.75">
      <c r="A27" s="12"/>
    </row>
    <row r="28" spans="1:8" s="18" customFormat="1" ht="12.75">
      <c r="A28" s="12" t="s">
        <v>31</v>
      </c>
      <c r="B28" s="19">
        <v>-237</v>
      </c>
      <c r="D28" s="19">
        <v>0</v>
      </c>
      <c r="F28" s="19">
        <v>-508</v>
      </c>
      <c r="H28" s="19">
        <v>0</v>
      </c>
    </row>
    <row r="29" spans="1:8" s="18" customFormat="1" ht="12.75">
      <c r="A29" s="12"/>
      <c r="B29" s="21"/>
      <c r="D29" s="21"/>
      <c r="F29" s="21"/>
      <c r="H29" s="21"/>
    </row>
    <row r="30" spans="1:8" s="18" customFormat="1" ht="12.75">
      <c r="A30" s="12" t="s">
        <v>16</v>
      </c>
      <c r="B30" s="19">
        <f>+B26+B28</f>
        <v>4336</v>
      </c>
      <c r="D30" s="19">
        <f>+D26+D28</f>
        <v>0</v>
      </c>
      <c r="F30" s="19">
        <f>+F26+F28</f>
        <v>6893</v>
      </c>
      <c r="H30" s="19">
        <f>+H26+H28</f>
        <v>0</v>
      </c>
    </row>
    <row r="31" spans="1:8" s="18" customFormat="1" ht="12.75">
      <c r="A31" s="12"/>
      <c r="B31" s="19"/>
      <c r="D31" s="19"/>
      <c r="F31" s="19"/>
      <c r="H31" s="19"/>
    </row>
    <row r="32" spans="1:8" s="18" customFormat="1" ht="12.75">
      <c r="A32" s="12" t="s">
        <v>8</v>
      </c>
      <c r="B32" s="19">
        <v>-941</v>
      </c>
      <c r="D32" s="19">
        <v>0</v>
      </c>
      <c r="F32" s="19">
        <v>-2159</v>
      </c>
      <c r="H32" s="19">
        <v>0</v>
      </c>
    </row>
    <row r="33" spans="1:8" s="18" customFormat="1" ht="12.75">
      <c r="A33" s="12"/>
      <c r="B33" s="21"/>
      <c r="D33" s="21"/>
      <c r="F33" s="21"/>
      <c r="H33" s="21"/>
    </row>
    <row r="34" spans="1:8" s="18" customFormat="1" ht="12.75">
      <c r="A34" s="12" t="s">
        <v>63</v>
      </c>
      <c r="B34" s="22">
        <f>+B30+B32</f>
        <v>3395</v>
      </c>
      <c r="D34" s="22">
        <f>+D30+D32</f>
        <v>0</v>
      </c>
      <c r="F34" s="22">
        <f>+F30+F32</f>
        <v>4734</v>
      </c>
      <c r="H34" s="22">
        <f>+H30+H32</f>
        <v>0</v>
      </c>
    </row>
    <row r="35" spans="2:8" s="18" customFormat="1" ht="12.75">
      <c r="B35" s="23"/>
      <c r="C35" s="23"/>
      <c r="D35" s="11"/>
      <c r="E35" s="23"/>
      <c r="F35" s="23"/>
      <c r="G35" s="23"/>
      <c r="H35" s="11"/>
    </row>
    <row r="36" spans="1:8" s="18" customFormat="1" ht="12.75">
      <c r="A36" s="12" t="s">
        <v>24</v>
      </c>
      <c r="B36" s="18">
        <v>-438</v>
      </c>
      <c r="D36" s="19">
        <v>0</v>
      </c>
      <c r="F36" s="18">
        <v>-734</v>
      </c>
      <c r="H36" s="19">
        <v>0</v>
      </c>
    </row>
    <row r="37" spans="2:8" s="18" customFormat="1" ht="12.75">
      <c r="B37" s="21"/>
      <c r="D37" s="21"/>
      <c r="F37" s="21"/>
      <c r="H37" s="21"/>
    </row>
    <row r="38" spans="1:8" s="18" customFormat="1" ht="13.5" thickBot="1">
      <c r="A38" s="12" t="s">
        <v>64</v>
      </c>
      <c r="B38" s="24">
        <f>SUM(B34:B37)</f>
        <v>2957</v>
      </c>
      <c r="D38" s="24">
        <f>SUM(D34:D37)</f>
        <v>0</v>
      </c>
      <c r="F38" s="24">
        <f>SUM(F34:F37)</f>
        <v>4000</v>
      </c>
      <c r="H38" s="24">
        <f>SUM(H34:H37)</f>
        <v>0</v>
      </c>
    </row>
    <row r="39" spans="1:8" s="18" customFormat="1" ht="13.5" thickTop="1">
      <c r="A39" s="12"/>
      <c r="D39" s="19"/>
      <c r="F39" s="19"/>
      <c r="H39" s="19"/>
    </row>
    <row r="40" spans="1:8" s="18" customFormat="1" ht="12.75">
      <c r="A40" s="12"/>
      <c r="B40" s="25"/>
      <c r="C40" s="9"/>
      <c r="D40" s="1"/>
      <c r="E40" s="9"/>
      <c r="F40" s="25"/>
      <c r="H40" s="11"/>
    </row>
    <row r="41" spans="1:8" s="18" customFormat="1" ht="39" thickBot="1">
      <c r="A41" s="26" t="s">
        <v>65</v>
      </c>
      <c r="B41" s="27">
        <f>Notes!F273</f>
        <v>3.145744680851064</v>
      </c>
      <c r="C41" s="9"/>
      <c r="D41" s="28">
        <v>0</v>
      </c>
      <c r="E41" s="9"/>
      <c r="F41" s="27">
        <f>+Notes!H273</f>
        <v>4.25531914893617</v>
      </c>
      <c r="H41" s="29">
        <v>0</v>
      </c>
    </row>
    <row r="42" spans="1:8" s="18" customFormat="1" ht="13.5" thickTop="1">
      <c r="A42" s="12"/>
      <c r="D42" s="19"/>
      <c r="F42" s="19"/>
      <c r="H42" s="19"/>
    </row>
    <row r="43" spans="1:8" s="18" customFormat="1" ht="13.5" thickBot="1">
      <c r="A43" s="12" t="s">
        <v>53</v>
      </c>
      <c r="B43" s="30">
        <v>0</v>
      </c>
      <c r="D43" s="29">
        <v>0</v>
      </c>
      <c r="F43" s="30">
        <v>0</v>
      </c>
      <c r="H43" s="29">
        <v>0</v>
      </c>
    </row>
    <row r="44" spans="1:8" s="18" customFormat="1" ht="13.5" thickTop="1">
      <c r="A44" s="12"/>
      <c r="B44" s="31"/>
      <c r="D44" s="11"/>
      <c r="F44" s="31"/>
      <c r="H44" s="11"/>
    </row>
    <row r="45" spans="4:8" s="18" customFormat="1" ht="12.75">
      <c r="D45" s="19"/>
      <c r="F45" s="19"/>
      <c r="H45" s="19"/>
    </row>
    <row r="46" spans="1:8" s="18" customFormat="1" ht="12.75">
      <c r="A46" s="18" t="s">
        <v>66</v>
      </c>
      <c r="D46" s="19"/>
      <c r="F46" s="19"/>
      <c r="H46" s="19"/>
    </row>
    <row r="47" spans="4:8" s="18" customFormat="1" ht="12.75">
      <c r="D47" s="19"/>
      <c r="F47" s="19"/>
      <c r="H47" s="19"/>
    </row>
    <row r="48" spans="4:8" s="18" customFormat="1" ht="12.75">
      <c r="D48" s="19"/>
      <c r="F48" s="19"/>
      <c r="H48" s="19"/>
    </row>
    <row r="49" spans="4:8" s="18" customFormat="1" ht="12.75">
      <c r="D49" s="19"/>
      <c r="F49" s="19"/>
      <c r="H49" s="19"/>
    </row>
    <row r="50" spans="4:8" s="18" customFormat="1" ht="12.75">
      <c r="D50" s="19"/>
      <c r="F50" s="19"/>
      <c r="H50" s="19"/>
    </row>
    <row r="51" spans="4:8" s="18" customFormat="1" ht="12.75">
      <c r="D51" s="19"/>
      <c r="F51" s="19"/>
      <c r="H51" s="19"/>
    </row>
    <row r="52" spans="1:8" s="18" customFormat="1" ht="12.75">
      <c r="A52" s="80"/>
      <c r="B52" s="80"/>
      <c r="C52" s="80"/>
      <c r="D52" s="80"/>
      <c r="E52" s="80"/>
      <c r="F52" s="80"/>
      <c r="G52" s="80"/>
      <c r="H52" s="80"/>
    </row>
    <row r="53" spans="1:8" s="18" customFormat="1" ht="12.75">
      <c r="A53" s="80"/>
      <c r="B53" s="80"/>
      <c r="C53" s="80"/>
      <c r="D53" s="80"/>
      <c r="E53" s="80"/>
      <c r="F53" s="80"/>
      <c r="G53" s="80"/>
      <c r="H53" s="80"/>
    </row>
    <row r="54" spans="1:8" ht="12.75">
      <c r="A54" s="54"/>
      <c r="B54" s="54"/>
      <c r="C54" s="54"/>
      <c r="D54" s="54"/>
      <c r="E54" s="54"/>
      <c r="F54" s="54"/>
      <c r="G54" s="54"/>
      <c r="H54" s="54"/>
    </row>
  </sheetData>
  <mergeCells count="2">
    <mergeCell ref="F9:H9"/>
    <mergeCell ref="B9:D9"/>
  </mergeCells>
  <printOptions/>
  <pageMargins left="1" right="1" top="0.5" bottom="0.5" header="0.5" footer="0.5"/>
  <pageSetup fitToHeight="1" fitToWidth="1" horizontalDpi="1200" verticalDpi="12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D45" sqref="D45"/>
    </sheetView>
  </sheetViews>
  <sheetFormatPr defaultColWidth="9.140625" defaultRowHeight="12.75"/>
  <cols>
    <col min="1" max="1" width="50.1406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1.28125" style="13" bestFit="1" customWidth="1"/>
    <col min="9" max="16384" width="9.140625" style="12" customWidth="1"/>
  </cols>
  <sheetData>
    <row r="1" ht="12.75">
      <c r="A1" s="14" t="s">
        <v>147</v>
      </c>
    </row>
    <row r="2" ht="12.75">
      <c r="A2" s="15" t="s">
        <v>148</v>
      </c>
    </row>
    <row r="3" ht="12.75">
      <c r="A3" s="15"/>
    </row>
    <row r="5" ht="12.75">
      <c r="A5" s="16" t="s">
        <v>150</v>
      </c>
    </row>
    <row r="6" ht="12.75">
      <c r="A6" s="16" t="str">
        <f>'[1]IS'!A8</f>
        <v>(The figures have not been audited)</v>
      </c>
    </row>
    <row r="7" spans="2:4" ht="12.75">
      <c r="B7" s="13"/>
      <c r="D7" s="13" t="s">
        <v>40</v>
      </c>
    </row>
    <row r="8" spans="2:4" ht="12.75">
      <c r="B8" s="13" t="s">
        <v>37</v>
      </c>
      <c r="D8" s="13" t="s">
        <v>41</v>
      </c>
    </row>
    <row r="9" spans="2:4" ht="12.75">
      <c r="B9" s="13" t="s">
        <v>38</v>
      </c>
      <c r="D9" s="13" t="s">
        <v>42</v>
      </c>
    </row>
    <row r="10" spans="2:4" ht="12.75">
      <c r="B10" s="13" t="s">
        <v>67</v>
      </c>
      <c r="D10" s="13" t="s">
        <v>43</v>
      </c>
    </row>
    <row r="11" spans="2:4" ht="12.75">
      <c r="B11" s="13" t="s">
        <v>39</v>
      </c>
      <c r="D11" s="13" t="s">
        <v>44</v>
      </c>
    </row>
    <row r="12" spans="2:4" ht="12.75">
      <c r="B12" s="32" t="s">
        <v>151</v>
      </c>
      <c r="D12" s="32" t="s">
        <v>45</v>
      </c>
    </row>
    <row r="13" spans="2:4" ht="12.75">
      <c r="B13" s="13" t="s">
        <v>9</v>
      </c>
      <c r="D13" s="13" t="s">
        <v>9</v>
      </c>
    </row>
    <row r="15" spans="1:8" s="18" customFormat="1" ht="12.75">
      <c r="A15" s="33" t="s">
        <v>3</v>
      </c>
      <c r="B15" s="18">
        <v>24197</v>
      </c>
      <c r="D15" s="19">
        <v>27985</v>
      </c>
      <c r="F15" s="19"/>
      <c r="H15" s="19"/>
    </row>
    <row r="16" spans="1:8" s="18" customFormat="1" ht="12.75">
      <c r="A16" s="33" t="s">
        <v>14</v>
      </c>
      <c r="B16" s="18">
        <v>12028</v>
      </c>
      <c r="D16" s="19">
        <v>12338</v>
      </c>
      <c r="F16" s="19"/>
      <c r="H16" s="19"/>
    </row>
    <row r="17" spans="1:8" s="18" customFormat="1" ht="12.75">
      <c r="A17" s="33" t="s">
        <v>68</v>
      </c>
      <c r="B17" s="18">
        <v>0</v>
      </c>
      <c r="D17" s="19">
        <v>0</v>
      </c>
      <c r="F17" s="19"/>
      <c r="H17" s="19"/>
    </row>
    <row r="18" spans="1:8" s="18" customFormat="1" ht="12.75">
      <c r="A18" s="33"/>
      <c r="D18" s="19"/>
      <c r="F18" s="19"/>
      <c r="H18" s="19"/>
    </row>
    <row r="19" spans="1:8" s="18" customFormat="1" ht="12.75">
      <c r="A19" s="33" t="s">
        <v>4</v>
      </c>
      <c r="D19" s="19"/>
      <c r="F19" s="19"/>
      <c r="H19" s="19"/>
    </row>
    <row r="20" spans="1:8" s="18" customFormat="1" ht="12.75">
      <c r="A20" s="23" t="s">
        <v>5</v>
      </c>
      <c r="B20" s="34">
        <v>700</v>
      </c>
      <c r="C20" s="23"/>
      <c r="D20" s="35">
        <v>6479</v>
      </c>
      <c r="E20" s="23"/>
      <c r="F20" s="11"/>
      <c r="G20" s="23"/>
      <c r="H20" s="19"/>
    </row>
    <row r="21" spans="1:8" s="18" customFormat="1" ht="12.75">
      <c r="A21" s="23" t="s">
        <v>29</v>
      </c>
      <c r="B21" s="36">
        <v>21182</v>
      </c>
      <c r="C21" s="23"/>
      <c r="D21" s="37">
        <f>2890+18383+941</f>
        <v>22214</v>
      </c>
      <c r="E21" s="23"/>
      <c r="F21" s="11"/>
      <c r="G21" s="23"/>
      <c r="H21" s="19"/>
    </row>
    <row r="22" spans="1:8" s="18" customFormat="1" ht="12.75">
      <c r="A22" s="23" t="s">
        <v>10</v>
      </c>
      <c r="B22" s="36">
        <v>0</v>
      </c>
      <c r="C22" s="23"/>
      <c r="D22" s="37">
        <v>0</v>
      </c>
      <c r="E22" s="23"/>
      <c r="F22" s="11"/>
      <c r="G22" s="23"/>
      <c r="H22" s="19"/>
    </row>
    <row r="23" spans="1:8" s="18" customFormat="1" ht="12.75">
      <c r="A23" s="23" t="s">
        <v>6</v>
      </c>
      <c r="B23" s="36">
        <f>2895+8070+20</f>
        <v>10985</v>
      </c>
      <c r="C23" s="23"/>
      <c r="D23" s="38">
        <f>113+3277+11916</f>
        <v>15306</v>
      </c>
      <c r="E23" s="23"/>
      <c r="F23" s="11"/>
      <c r="G23" s="23"/>
      <c r="H23" s="19"/>
    </row>
    <row r="24" spans="1:8" s="18" customFormat="1" ht="12.75">
      <c r="A24" s="23"/>
      <c r="B24" s="39">
        <f>SUM(B20:B23)</f>
        <v>32867</v>
      </c>
      <c r="C24" s="23"/>
      <c r="D24" s="39">
        <f>SUM(D20:D23)</f>
        <v>43999</v>
      </c>
      <c r="E24" s="23"/>
      <c r="F24" s="11"/>
      <c r="G24" s="23"/>
      <c r="H24" s="19"/>
    </row>
    <row r="25" spans="1:8" s="18" customFormat="1" ht="12.75">
      <c r="A25" s="40" t="s">
        <v>7</v>
      </c>
      <c r="B25" s="36"/>
      <c r="C25" s="23"/>
      <c r="D25" s="37"/>
      <c r="E25" s="23"/>
      <c r="F25" s="11"/>
      <c r="G25" s="23"/>
      <c r="H25" s="19"/>
    </row>
    <row r="26" spans="1:8" s="18" customFormat="1" ht="12.75">
      <c r="A26" s="23" t="s">
        <v>27</v>
      </c>
      <c r="B26" s="36">
        <v>6726</v>
      </c>
      <c r="C26" s="23"/>
      <c r="D26" s="37">
        <f>25222+2258+551+1765</f>
        <v>29796</v>
      </c>
      <c r="E26" s="23"/>
      <c r="F26" s="11"/>
      <c r="G26" s="23"/>
      <c r="H26" s="19"/>
    </row>
    <row r="27" spans="1:8" s="18" customFormat="1" ht="12.75">
      <c r="A27" s="23" t="s">
        <v>32</v>
      </c>
      <c r="B27" s="36">
        <v>6595</v>
      </c>
      <c r="C27" s="23"/>
      <c r="D27" s="37">
        <v>6666</v>
      </c>
      <c r="E27" s="23"/>
      <c r="F27" s="11"/>
      <c r="G27" s="23"/>
      <c r="H27" s="19"/>
    </row>
    <row r="28" spans="1:8" s="18" customFormat="1" ht="12.75">
      <c r="A28" s="23" t="s">
        <v>8</v>
      </c>
      <c r="B28" s="36">
        <v>0</v>
      </c>
      <c r="C28" s="23"/>
      <c r="D28" s="37">
        <v>43</v>
      </c>
      <c r="E28" s="23"/>
      <c r="F28" s="11"/>
      <c r="G28" s="23"/>
      <c r="H28" s="19"/>
    </row>
    <row r="29" spans="1:8" s="18" customFormat="1" ht="12.75">
      <c r="A29" s="23"/>
      <c r="B29" s="39">
        <f>SUM(B26:B28)</f>
        <v>13321</v>
      </c>
      <c r="C29" s="23"/>
      <c r="D29" s="39">
        <f>SUM(D26:D28)</f>
        <v>36505</v>
      </c>
      <c r="E29" s="23"/>
      <c r="F29" s="11"/>
      <c r="G29" s="23"/>
      <c r="H29" s="19"/>
    </row>
    <row r="30" spans="4:8" s="18" customFormat="1" ht="12.75">
      <c r="D30" s="19"/>
      <c r="F30" s="19"/>
      <c r="H30" s="19"/>
    </row>
    <row r="31" spans="1:8" s="18" customFormat="1" ht="12.75">
      <c r="A31" s="33" t="s">
        <v>11</v>
      </c>
      <c r="B31" s="18">
        <f>+B24-B29</f>
        <v>19546</v>
      </c>
      <c r="D31" s="18">
        <f>+D24-D29</f>
        <v>7494</v>
      </c>
      <c r="F31" s="19"/>
      <c r="H31" s="19"/>
    </row>
    <row r="32" spans="6:8" s="18" customFormat="1" ht="12.75">
      <c r="F32" s="19"/>
      <c r="H32" s="19"/>
    </row>
    <row r="33" spans="2:8" s="18" customFormat="1" ht="13.5" thickBot="1">
      <c r="B33" s="41">
        <f>B31+B15+B16+B17</f>
        <v>55771</v>
      </c>
      <c r="D33" s="41">
        <f>D15+D16+D31</f>
        <v>47817</v>
      </c>
      <c r="F33" s="19"/>
      <c r="H33" s="19"/>
    </row>
    <row r="34" spans="6:8" s="18" customFormat="1" ht="13.5" thickTop="1">
      <c r="F34" s="19"/>
      <c r="H34" s="19"/>
    </row>
    <row r="35" spans="1:4" ht="12.75">
      <c r="A35" s="16" t="s">
        <v>12</v>
      </c>
      <c r="B35" s="18">
        <v>20878</v>
      </c>
      <c r="D35" s="42">
        <v>20878</v>
      </c>
    </row>
    <row r="36" spans="1:4" ht="12.75">
      <c r="A36" s="16" t="s">
        <v>34</v>
      </c>
      <c r="B36" s="23">
        <v>21579</v>
      </c>
      <c r="C36" s="57"/>
      <c r="D36" s="23">
        <f>14790</f>
        <v>14790</v>
      </c>
    </row>
    <row r="37" spans="1:4" ht="12.75">
      <c r="A37" s="16" t="s">
        <v>161</v>
      </c>
      <c r="B37" s="23">
        <v>196</v>
      </c>
      <c r="D37" s="23">
        <v>196</v>
      </c>
    </row>
    <row r="38" spans="1:4" ht="12.75">
      <c r="A38" s="16" t="s">
        <v>33</v>
      </c>
      <c r="B38" s="43">
        <f>SUM(B35:B37)</f>
        <v>42653</v>
      </c>
      <c r="D38" s="43">
        <f>SUM(D35:D37)</f>
        <v>35864</v>
      </c>
    </row>
    <row r="39" spans="1:4" ht="12.75">
      <c r="A39" s="16" t="s">
        <v>145</v>
      </c>
      <c r="B39" s="23">
        <v>0</v>
      </c>
      <c r="D39" s="23">
        <v>0</v>
      </c>
    </row>
    <row r="40" spans="1:4" ht="12.75">
      <c r="A40" s="16" t="s">
        <v>24</v>
      </c>
      <c r="B40" s="23">
        <v>3184</v>
      </c>
      <c r="D40" s="23">
        <v>2959</v>
      </c>
    </row>
    <row r="41" spans="1:4" ht="12.75">
      <c r="A41" s="16" t="s">
        <v>13</v>
      </c>
      <c r="B41" s="23">
        <v>2998</v>
      </c>
      <c r="D41" s="23">
        <v>2998</v>
      </c>
    </row>
    <row r="42" spans="1:4" ht="12.75">
      <c r="A42" s="16" t="s">
        <v>35</v>
      </c>
      <c r="B42" s="23">
        <v>6936</v>
      </c>
      <c r="D42" s="23">
        <v>5996</v>
      </c>
    </row>
    <row r="43" spans="1:4" ht="13.5" thickBot="1">
      <c r="A43" s="16"/>
      <c r="B43" s="41">
        <f>SUM(B38:B42)-0.5</f>
        <v>55770.5</v>
      </c>
      <c r="D43" s="41">
        <f>SUM(D38:D42)</f>
        <v>47817</v>
      </c>
    </row>
    <row r="44" spans="1:8" ht="13.5" thickTop="1">
      <c r="A44" s="44"/>
      <c r="B44" s="45"/>
      <c r="F44" s="46"/>
      <c r="H44" s="47"/>
    </row>
    <row r="45" spans="1:8" ht="12.75">
      <c r="A45" s="82" t="s">
        <v>146</v>
      </c>
      <c r="B45" s="83">
        <f>(+B38-B16)/94000</f>
        <v>0.3257978723404255</v>
      </c>
      <c r="C45" s="83">
        <f>+C38/47000</f>
        <v>0</v>
      </c>
      <c r="D45" s="83">
        <f>(+D38-D16)/94000</f>
        <v>0.25027659574468086</v>
      </c>
      <c r="F45" s="46"/>
      <c r="H45" s="47"/>
    </row>
    <row r="46" spans="1:8" ht="12.75">
      <c r="A46" s="82" t="s">
        <v>170</v>
      </c>
      <c r="B46" s="83"/>
      <c r="C46" s="83"/>
      <c r="D46" s="83"/>
      <c r="F46" s="46"/>
      <c r="H46" s="47"/>
    </row>
    <row r="47" spans="1:8" ht="12.75">
      <c r="A47" s="44"/>
      <c r="B47" s="45"/>
      <c r="F47" s="46"/>
      <c r="H47" s="47"/>
    </row>
    <row r="48" spans="1:9" ht="12.75">
      <c r="A48" s="18" t="s">
        <v>69</v>
      </c>
      <c r="B48" s="48"/>
      <c r="F48" s="49"/>
      <c r="H48" s="50"/>
      <c r="I48" s="51"/>
    </row>
    <row r="49" spans="1:9" ht="12.75">
      <c r="A49" s="18"/>
      <c r="B49" s="48"/>
      <c r="F49" s="49"/>
      <c r="H49" s="50"/>
      <c r="I49" s="51"/>
    </row>
    <row r="50" spans="1:9" ht="12.75">
      <c r="A50" s="18"/>
      <c r="B50" s="48"/>
      <c r="F50" s="49"/>
      <c r="H50" s="50"/>
      <c r="I50" s="51"/>
    </row>
    <row r="51" spans="1:9" ht="12.75">
      <c r="A51" s="18"/>
      <c r="B51" s="48"/>
      <c r="F51" s="49"/>
      <c r="H51" s="50"/>
      <c r="I51" s="51"/>
    </row>
    <row r="52" spans="1:9" ht="12.75">
      <c r="A52" s="18"/>
      <c r="B52" s="48"/>
      <c r="F52" s="49"/>
      <c r="H52" s="50"/>
      <c r="I52" s="51"/>
    </row>
    <row r="53" spans="1:9" ht="12.75">
      <c r="A53" s="18"/>
      <c r="B53" s="48"/>
      <c r="F53" s="49"/>
      <c r="H53" s="50"/>
      <c r="I53" s="51"/>
    </row>
    <row r="54" spans="1:9" ht="12.75">
      <c r="A54" s="18"/>
      <c r="B54" s="48"/>
      <c r="F54" s="49"/>
      <c r="H54" s="50"/>
      <c r="I54" s="51"/>
    </row>
    <row r="55" ht="12.75">
      <c r="A55" s="18" t="s">
        <v>70</v>
      </c>
    </row>
    <row r="56" ht="12.75">
      <c r="A56" s="18"/>
    </row>
    <row r="57" ht="12.75">
      <c r="A57" s="18"/>
    </row>
    <row r="58" ht="12.75">
      <c r="A58" s="18"/>
    </row>
  </sheetData>
  <printOptions/>
  <pageMargins left="1" right="1" top="0.5" bottom="0.5" header="0.5" footer="0.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workbookViewId="0" topLeftCell="A19">
      <selection activeCell="C10" sqref="C10"/>
    </sheetView>
  </sheetViews>
  <sheetFormatPr defaultColWidth="9.140625" defaultRowHeight="12.75"/>
  <cols>
    <col min="1" max="1" width="30.00390625" style="12" customWidth="1"/>
    <col min="2" max="2" width="10.421875" style="18" customWidth="1"/>
    <col min="3" max="3" width="11.421875" style="18" customWidth="1"/>
    <col min="4" max="6" width="12.7109375" style="18" customWidth="1"/>
    <col min="7" max="16384" width="9.140625" style="12" customWidth="1"/>
  </cols>
  <sheetData>
    <row r="1" ht="12.75">
      <c r="A1" s="14" t="s">
        <v>147</v>
      </c>
    </row>
    <row r="2" ht="12.75">
      <c r="A2" s="15" t="s">
        <v>148</v>
      </c>
    </row>
    <row r="3" ht="12.75">
      <c r="A3" s="52"/>
    </row>
    <row r="5" ht="12.75">
      <c r="A5" s="16" t="s">
        <v>71</v>
      </c>
    </row>
    <row r="6" ht="12.75">
      <c r="A6" s="16" t="s">
        <v>149</v>
      </c>
    </row>
    <row r="7" ht="12.75">
      <c r="A7" s="16" t="str">
        <f>'[1]IS'!A8</f>
        <v>(The figures have not been audited)</v>
      </c>
    </row>
    <row r="8" ht="12.75">
      <c r="A8" s="16"/>
    </row>
    <row r="10" spans="4:7" ht="12.75">
      <c r="D10" s="19" t="s">
        <v>72</v>
      </c>
      <c r="E10" s="19" t="s">
        <v>26</v>
      </c>
      <c r="G10" s="13"/>
    </row>
    <row r="11" spans="4:7" ht="12.75">
      <c r="D11" s="19" t="s">
        <v>57</v>
      </c>
      <c r="E11" s="19" t="s">
        <v>28</v>
      </c>
      <c r="F11" s="19" t="s">
        <v>23</v>
      </c>
      <c r="G11" s="13"/>
    </row>
    <row r="12" spans="4:7" ht="12.75">
      <c r="D12" s="19" t="s">
        <v>9</v>
      </c>
      <c r="E12" s="19" t="s">
        <v>9</v>
      </c>
      <c r="F12" s="19" t="s">
        <v>9</v>
      </c>
      <c r="G12" s="13"/>
    </row>
    <row r="13" spans="4:7" ht="12.75">
      <c r="D13" s="42"/>
      <c r="E13" s="19"/>
      <c r="F13" s="42"/>
      <c r="G13" s="13"/>
    </row>
    <row r="14" spans="1:6" ht="12.75">
      <c r="A14" s="12" t="s">
        <v>74</v>
      </c>
      <c r="D14" s="42">
        <v>20878</v>
      </c>
      <c r="E14" s="18">
        <v>17579</v>
      </c>
      <c r="F14" s="42">
        <f>SUM(D14:E14)</f>
        <v>38457</v>
      </c>
    </row>
    <row r="16" spans="1:6" ht="12.75">
      <c r="A16" s="12" t="s">
        <v>64</v>
      </c>
      <c r="D16" s="23">
        <v>0</v>
      </c>
      <c r="E16" s="23">
        <v>4000</v>
      </c>
      <c r="F16" s="23">
        <f>SUM(D16:E16)</f>
        <v>4000</v>
      </c>
    </row>
    <row r="18" spans="1:6" ht="13.5" thickBot="1">
      <c r="A18" s="53" t="s">
        <v>153</v>
      </c>
      <c r="D18" s="41">
        <f>SUM(D14:D17)</f>
        <v>20878</v>
      </c>
      <c r="E18" s="41">
        <f>SUM(E14:E17)</f>
        <v>21579</v>
      </c>
      <c r="F18" s="41">
        <f>SUM(F14:F17)</f>
        <v>42457</v>
      </c>
    </row>
    <row r="19" ht="13.5" thickTop="1"/>
    <row r="21" ht="12.75">
      <c r="A21" s="18" t="s">
        <v>69</v>
      </c>
    </row>
    <row r="22" ht="12.75">
      <c r="A22" s="18"/>
    </row>
    <row r="23" ht="12.75">
      <c r="A23" s="18"/>
    </row>
    <row r="24" spans="1:6" ht="12.75">
      <c r="A24" s="80"/>
      <c r="B24" s="80"/>
      <c r="C24" s="80"/>
      <c r="D24" s="80"/>
      <c r="E24" s="80"/>
      <c r="F24" s="80"/>
    </row>
    <row r="25" spans="1:6" ht="12.75">
      <c r="A25" s="80"/>
      <c r="B25" s="80"/>
      <c r="C25" s="80"/>
      <c r="D25" s="80"/>
      <c r="E25" s="80"/>
      <c r="F25" s="80"/>
    </row>
    <row r="26" spans="1:6" ht="12.75">
      <c r="A26" s="80"/>
      <c r="B26" s="80"/>
      <c r="C26" s="80"/>
      <c r="D26" s="80"/>
      <c r="E26" s="80"/>
      <c r="F26" s="80"/>
    </row>
    <row r="27" spans="1:6" ht="12.75">
      <c r="A27" s="80"/>
      <c r="B27" s="80"/>
      <c r="C27" s="80"/>
      <c r="D27" s="80"/>
      <c r="E27" s="80"/>
      <c r="F27" s="80"/>
    </row>
    <row r="28" spans="1:6" ht="12.75">
      <c r="A28" s="80"/>
      <c r="B28" s="80"/>
      <c r="C28" s="80"/>
      <c r="D28" s="80"/>
      <c r="E28" s="80"/>
      <c r="F28" s="80"/>
    </row>
    <row r="29" ht="12.75">
      <c r="A29" s="18"/>
    </row>
    <row r="30" ht="12.75">
      <c r="A30" s="18"/>
    </row>
    <row r="31" ht="12.75">
      <c r="A31" s="18"/>
    </row>
    <row r="32" ht="12.75">
      <c r="A32" s="18"/>
    </row>
    <row r="33" ht="12.75">
      <c r="G33" s="54"/>
    </row>
  </sheetData>
  <printOptions horizontalCentered="1"/>
  <pageMargins left="1" right="1" top="0.5" bottom="0.5" header="0.5" footer="0.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47"/>
  <sheetViews>
    <sheetView workbookViewId="0" topLeftCell="A1">
      <selection activeCell="A24" sqref="A24"/>
    </sheetView>
  </sheetViews>
  <sheetFormatPr defaultColWidth="9.140625" defaultRowHeight="12.75"/>
  <cols>
    <col min="1" max="1" width="42.00390625" style="12" customWidth="1"/>
    <col min="2" max="2" width="3.421875" style="12" customWidth="1"/>
    <col min="3" max="3" width="14.57421875" style="9" bestFit="1" customWidth="1"/>
    <col min="4" max="4" width="1.7109375" style="12" customWidth="1"/>
    <col min="5" max="5" width="12.8515625" style="12" customWidth="1"/>
    <col min="6" max="16384" width="9.140625" style="12" customWidth="1"/>
  </cols>
  <sheetData>
    <row r="1" ht="12.75">
      <c r="A1" s="14" t="s">
        <v>147</v>
      </c>
    </row>
    <row r="2" ht="12.75">
      <c r="A2" s="15" t="s">
        <v>148</v>
      </c>
    </row>
    <row r="3" ht="12.75">
      <c r="A3" s="52"/>
    </row>
    <row r="5" ht="12.75">
      <c r="A5" s="16" t="s">
        <v>75</v>
      </c>
    </row>
    <row r="6" ht="12.75">
      <c r="A6" s="16" t="s">
        <v>149</v>
      </c>
    </row>
    <row r="7" spans="1:3" ht="12.75">
      <c r="A7" s="16" t="s">
        <v>76</v>
      </c>
      <c r="C7" s="55"/>
    </row>
    <row r="8" spans="1:5" ht="12.75">
      <c r="A8" s="16"/>
      <c r="C8" s="13"/>
      <c r="E8" s="13"/>
    </row>
    <row r="9" spans="1:5" ht="12.75">
      <c r="A9" s="16"/>
      <c r="C9" s="13" t="s">
        <v>37</v>
      </c>
      <c r="E9" s="13"/>
    </row>
    <row r="10" spans="1:5" ht="12.75">
      <c r="A10" s="16"/>
      <c r="C10" s="13" t="s">
        <v>77</v>
      </c>
      <c r="D10" s="13"/>
      <c r="E10" s="13" t="s">
        <v>77</v>
      </c>
    </row>
    <row r="11" spans="1:5" ht="12.75">
      <c r="A11" s="16"/>
      <c r="C11" s="13" t="s">
        <v>48</v>
      </c>
      <c r="E11" s="13" t="s">
        <v>49</v>
      </c>
    </row>
    <row r="12" spans="1:5" ht="12.75">
      <c r="A12" s="16"/>
      <c r="C12" s="13" t="s">
        <v>39</v>
      </c>
      <c r="E12" s="13" t="s">
        <v>59</v>
      </c>
    </row>
    <row r="13" spans="1:5" ht="12.75">
      <c r="A13" s="16"/>
      <c r="B13" s="16"/>
      <c r="C13" s="71" t="s">
        <v>151</v>
      </c>
      <c r="D13" s="71"/>
      <c r="E13" s="71" t="s">
        <v>152</v>
      </c>
    </row>
    <row r="14" spans="1:5" ht="12.75">
      <c r="A14" s="16"/>
      <c r="C14" s="56" t="s">
        <v>9</v>
      </c>
      <c r="D14" s="56"/>
      <c r="E14" s="56" t="s">
        <v>9</v>
      </c>
    </row>
    <row r="15" spans="1:3" ht="12.75">
      <c r="A15" s="16"/>
      <c r="C15" s="55"/>
    </row>
    <row r="16" spans="1:5" ht="12.75">
      <c r="A16" s="16" t="s">
        <v>139</v>
      </c>
      <c r="C16" s="9">
        <v>-172</v>
      </c>
      <c r="D16" s="18"/>
      <c r="E16" s="9">
        <v>0</v>
      </c>
    </row>
    <row r="17" spans="1:5" ht="12.75">
      <c r="A17" s="16"/>
      <c r="D17" s="18"/>
      <c r="E17" s="9"/>
    </row>
    <row r="18" spans="1:5" ht="12.75">
      <c r="A18" s="16" t="s">
        <v>140</v>
      </c>
      <c r="C18" s="9">
        <v>-3788</v>
      </c>
      <c r="D18" s="18"/>
      <c r="E18" s="9">
        <v>0</v>
      </c>
    </row>
    <row r="19" spans="3:5" ht="12.75">
      <c r="C19" s="10"/>
      <c r="D19" s="18"/>
      <c r="E19" s="9"/>
    </row>
    <row r="20" spans="1:5" ht="12.75">
      <c r="A20" s="16" t="s">
        <v>162</v>
      </c>
      <c r="C20" s="10">
        <v>-361</v>
      </c>
      <c r="D20" s="18"/>
      <c r="E20" s="9">
        <v>0</v>
      </c>
    </row>
    <row r="21" spans="3:5" ht="12.75">
      <c r="C21" s="78"/>
      <c r="D21" s="18"/>
      <c r="E21" s="78"/>
    </row>
    <row r="22" spans="1:5" ht="12.75">
      <c r="A22" s="12" t="s">
        <v>163</v>
      </c>
      <c r="C22" s="10">
        <f>C16+C18+C20</f>
        <v>-4321</v>
      </c>
      <c r="D22" s="18"/>
      <c r="E22" s="10">
        <f>E16+E18+E20</f>
        <v>0</v>
      </c>
    </row>
    <row r="23" spans="3:5" ht="12.75">
      <c r="C23" s="10"/>
      <c r="D23" s="18"/>
      <c r="E23" s="10"/>
    </row>
    <row r="24" spans="1:5" ht="12.75">
      <c r="A24" s="16" t="s">
        <v>141</v>
      </c>
      <c r="C24" s="10">
        <v>15306</v>
      </c>
      <c r="D24" s="18"/>
      <c r="E24" s="10">
        <v>0</v>
      </c>
    </row>
    <row r="25" spans="1:5" ht="12.75">
      <c r="A25" s="16"/>
      <c r="C25" s="10"/>
      <c r="D25" s="18"/>
      <c r="E25" s="10"/>
    </row>
    <row r="26" spans="1:5" ht="12.75">
      <c r="A26" s="12" t="s">
        <v>137</v>
      </c>
      <c r="C26" s="10">
        <v>0</v>
      </c>
      <c r="D26" s="18"/>
      <c r="E26" s="10">
        <v>0</v>
      </c>
    </row>
    <row r="27" spans="3:5" ht="12.75">
      <c r="C27" s="10"/>
      <c r="D27" s="18"/>
      <c r="E27" s="10"/>
    </row>
    <row r="28" spans="1:5" ht="13.5" thickBot="1">
      <c r="A28" s="16" t="s">
        <v>154</v>
      </c>
      <c r="C28" s="79">
        <f>SUM(C22:C27)</f>
        <v>10985</v>
      </c>
      <c r="D28" s="18"/>
      <c r="E28" s="79">
        <f>SUM(E22:E27)</f>
        <v>0</v>
      </c>
    </row>
    <row r="29" spans="3:5" ht="13.5" thickTop="1">
      <c r="C29" s="77"/>
      <c r="E29" s="23"/>
    </row>
    <row r="30" spans="3:5" ht="12.75">
      <c r="C30" s="85"/>
      <c r="E30" s="23"/>
    </row>
    <row r="31" ht="12.75">
      <c r="A31" s="18" t="s">
        <v>69</v>
      </c>
    </row>
    <row r="34" ht="13.5" customHeight="1"/>
    <row r="35" ht="12.75">
      <c r="A35" s="18"/>
    </row>
    <row r="36" ht="12.75">
      <c r="A36" s="18"/>
    </row>
    <row r="37" ht="12.75">
      <c r="A37" s="18"/>
    </row>
    <row r="38" ht="12.75">
      <c r="A38" s="18"/>
    </row>
    <row r="39" ht="12.75">
      <c r="A39" s="18"/>
    </row>
    <row r="40" spans="3:8" s="18" customFormat="1" ht="12.75">
      <c r="C40" s="9"/>
      <c r="D40" s="19"/>
      <c r="F40" s="19"/>
      <c r="H40" s="19"/>
    </row>
    <row r="41" spans="3:8" s="18" customFormat="1" ht="12.75">
      <c r="C41" s="9"/>
      <c r="D41" s="19"/>
      <c r="F41" s="19"/>
      <c r="H41" s="19"/>
    </row>
    <row r="42" spans="3:8" ht="12.75">
      <c r="C42" s="55"/>
      <c r="D42" s="13"/>
      <c r="F42" s="13"/>
      <c r="H42" s="13"/>
    </row>
    <row r="43" spans="3:8" ht="12.75">
      <c r="C43" s="55"/>
      <c r="D43" s="13"/>
      <c r="F43" s="13"/>
      <c r="H43" s="13"/>
    </row>
    <row r="44" spans="3:8" ht="12.75">
      <c r="C44" s="55"/>
      <c r="D44" s="13"/>
      <c r="F44" s="13"/>
      <c r="H44" s="13"/>
    </row>
    <row r="45" spans="3:8" ht="12.75">
      <c r="C45" s="55"/>
      <c r="D45" s="13"/>
      <c r="F45" s="13"/>
      <c r="H45" s="13"/>
    </row>
    <row r="46" spans="3:8" ht="12.75">
      <c r="C46" s="55"/>
      <c r="D46" s="13"/>
      <c r="F46" s="13"/>
      <c r="H46" s="13"/>
    </row>
    <row r="47" spans="3:8" ht="12.75">
      <c r="C47" s="55"/>
      <c r="D47" s="13"/>
      <c r="F47" s="13"/>
      <c r="H47" s="13"/>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K293"/>
  <sheetViews>
    <sheetView tabSelected="1" view="pageBreakPreview" zoomScale="75" zoomScaleSheetLayoutView="75" workbookViewId="0" topLeftCell="A1">
      <selection activeCell="D194" sqref="D194"/>
    </sheetView>
  </sheetViews>
  <sheetFormatPr defaultColWidth="9.140625" defaultRowHeight="12.75"/>
  <cols>
    <col min="1" max="1" width="4.57421875" style="59" customWidth="1"/>
    <col min="2" max="2" width="11.57421875" style="12" customWidth="1"/>
    <col min="3" max="3" width="14.7109375" style="12" customWidth="1"/>
    <col min="4" max="4" width="9.28125" style="12" bestFit="1" customWidth="1"/>
    <col min="5" max="5" width="12.8515625" style="12" customWidth="1"/>
    <col min="6" max="6" width="9.8515625" style="12" customWidth="1"/>
    <col min="7" max="7" width="9.28125" style="12" bestFit="1" customWidth="1"/>
    <col min="8" max="8" width="12.421875" style="12" customWidth="1"/>
    <col min="9" max="9" width="9.28125" style="12" customWidth="1"/>
    <col min="10" max="10" width="9.28125" style="12" bestFit="1" customWidth="1"/>
    <col min="11" max="16384" width="9.140625" style="12" customWidth="1"/>
  </cols>
  <sheetData>
    <row r="1" ht="12.75">
      <c r="A1" s="14" t="s">
        <v>147</v>
      </c>
    </row>
    <row r="2" ht="12.75">
      <c r="A2" s="15" t="s">
        <v>148</v>
      </c>
    </row>
    <row r="3" ht="12.75">
      <c r="A3" s="52"/>
    </row>
    <row r="4" ht="12.75">
      <c r="A4" s="60"/>
    </row>
    <row r="5" ht="12.75">
      <c r="A5" s="59" t="s">
        <v>78</v>
      </c>
    </row>
    <row r="8" spans="1:2" ht="12.75">
      <c r="A8" s="61" t="s">
        <v>25</v>
      </c>
      <c r="B8" s="16" t="s">
        <v>79</v>
      </c>
    </row>
    <row r="12" ht="12.75">
      <c r="K12" s="57"/>
    </row>
    <row r="26" spans="1:2" ht="12.75">
      <c r="A26" s="61" t="s">
        <v>22</v>
      </c>
      <c r="B26" s="16" t="s">
        <v>80</v>
      </c>
    </row>
    <row r="31" spans="1:2" ht="12.75">
      <c r="A31" s="61" t="s">
        <v>81</v>
      </c>
      <c r="B31" s="16" t="s">
        <v>82</v>
      </c>
    </row>
    <row r="32" spans="1:2" ht="12.75">
      <c r="A32" s="61"/>
      <c r="B32" s="16"/>
    </row>
    <row r="33" spans="1:3" ht="12.75">
      <c r="A33" s="61"/>
      <c r="B33" s="55" t="s">
        <v>83</v>
      </c>
      <c r="C33" s="55"/>
    </row>
    <row r="34" spans="1:3" ht="12.75">
      <c r="A34" s="61"/>
      <c r="B34" s="55"/>
      <c r="C34" s="55"/>
    </row>
    <row r="35" spans="2:3" ht="12.75">
      <c r="B35" s="55"/>
      <c r="C35" s="55"/>
    </row>
    <row r="36" spans="1:2" ht="12.75">
      <c r="A36" s="61" t="s">
        <v>18</v>
      </c>
      <c r="B36" s="16" t="s">
        <v>84</v>
      </c>
    </row>
    <row r="38" ht="12.75">
      <c r="B38" s="12" t="s">
        <v>85</v>
      </c>
    </row>
    <row r="41" spans="1:2" ht="12.75">
      <c r="A41" s="61" t="s">
        <v>86</v>
      </c>
      <c r="B41" s="16" t="s">
        <v>87</v>
      </c>
    </row>
    <row r="43" ht="12.75">
      <c r="B43" s="12" t="s">
        <v>88</v>
      </c>
    </row>
    <row r="44" ht="12.75">
      <c r="B44" s="12" t="s">
        <v>89</v>
      </c>
    </row>
    <row r="47" spans="1:2" ht="12.75">
      <c r="A47" s="61" t="s">
        <v>90</v>
      </c>
      <c r="B47" s="62" t="s">
        <v>91</v>
      </c>
    </row>
    <row r="53" spans="1:2" ht="12.75">
      <c r="A53" s="61" t="s">
        <v>92</v>
      </c>
      <c r="B53" s="16" t="s">
        <v>30</v>
      </c>
    </row>
    <row r="58" spans="1:2" ht="12.75">
      <c r="A58" s="86" t="s">
        <v>19</v>
      </c>
      <c r="B58" s="62" t="s">
        <v>54</v>
      </c>
    </row>
    <row r="59" spans="1:2" ht="12.75">
      <c r="A59" s="61"/>
      <c r="B59" s="16"/>
    </row>
    <row r="60" ht="12.75">
      <c r="B60" s="12" t="s">
        <v>169</v>
      </c>
    </row>
    <row r="62" spans="2:9" ht="12.75">
      <c r="B62" s="3"/>
      <c r="D62" s="2"/>
      <c r="E62" s="2"/>
      <c r="F62" s="2"/>
      <c r="G62" s="2"/>
      <c r="H62" s="63"/>
      <c r="I62" s="2" t="s">
        <v>39</v>
      </c>
    </row>
    <row r="63" spans="2:9" ht="12.75">
      <c r="B63" s="3"/>
      <c r="D63" s="2"/>
      <c r="E63" s="2"/>
      <c r="F63" s="13"/>
      <c r="G63" s="2"/>
      <c r="H63" s="2" t="s">
        <v>73</v>
      </c>
      <c r="I63" s="2" t="s">
        <v>93</v>
      </c>
    </row>
    <row r="64" spans="2:9" ht="12.75">
      <c r="B64" s="3"/>
      <c r="D64" s="4"/>
      <c r="E64" s="5"/>
      <c r="G64" s="64" t="s">
        <v>15</v>
      </c>
      <c r="H64" s="5" t="s">
        <v>143</v>
      </c>
      <c r="I64" s="5" t="s">
        <v>151</v>
      </c>
    </row>
    <row r="65" spans="2:9" ht="12.75">
      <c r="B65" s="3"/>
      <c r="D65" s="2"/>
      <c r="E65" s="2"/>
      <c r="F65" s="2"/>
      <c r="G65" s="2" t="s">
        <v>9</v>
      </c>
      <c r="H65" s="2" t="s">
        <v>9</v>
      </c>
      <c r="I65" s="2" t="s">
        <v>9</v>
      </c>
    </row>
    <row r="66" spans="2:9" ht="12.75">
      <c r="B66" s="3"/>
      <c r="D66" s="6"/>
      <c r="E66" s="3"/>
      <c r="F66" s="65"/>
      <c r="G66" s="3"/>
      <c r="H66" s="66"/>
      <c r="I66" s="66"/>
    </row>
    <row r="67" spans="2:9" ht="12.75">
      <c r="B67" s="3" t="s">
        <v>165</v>
      </c>
      <c r="E67" s="7"/>
      <c r="G67" s="7">
        <f>4963-1030</f>
        <v>3933</v>
      </c>
      <c r="H67" s="7"/>
      <c r="I67" s="7"/>
    </row>
    <row r="68" spans="2:9" ht="12.75">
      <c r="B68" s="3" t="s">
        <v>166</v>
      </c>
      <c r="E68" s="7"/>
      <c r="F68" s="7"/>
      <c r="G68" s="7">
        <f>16016-7598</f>
        <v>8418</v>
      </c>
      <c r="H68" s="7"/>
      <c r="I68" s="7"/>
    </row>
    <row r="69" spans="2:9" ht="12.75">
      <c r="B69" s="3" t="s">
        <v>167</v>
      </c>
      <c r="E69" s="7"/>
      <c r="F69" s="7"/>
      <c r="G69" s="7">
        <f>5338-2560</f>
        <v>2778</v>
      </c>
      <c r="H69" s="7"/>
      <c r="I69" s="7"/>
    </row>
    <row r="70" spans="2:9" ht="12.75">
      <c r="B70" s="3" t="s">
        <v>168</v>
      </c>
      <c r="E70" s="1"/>
      <c r="F70" s="1"/>
      <c r="G70" s="1">
        <f>797-0</f>
        <v>797</v>
      </c>
      <c r="H70" s="7"/>
      <c r="I70" s="7"/>
    </row>
    <row r="71" spans="2:9" ht="13.5" thickBot="1">
      <c r="B71" s="3"/>
      <c r="E71" s="1"/>
      <c r="F71" s="1"/>
      <c r="G71" s="8">
        <f>SUM(G67:G70)</f>
        <v>15926</v>
      </c>
      <c r="H71" s="8">
        <v>-5339</v>
      </c>
      <c r="I71" s="8">
        <f>SUM(E71:H71)</f>
        <v>10587</v>
      </c>
    </row>
    <row r="72" spans="2:9" ht="13.5" thickTop="1">
      <c r="B72" s="3"/>
      <c r="E72" s="1"/>
      <c r="F72" s="1"/>
      <c r="G72" s="1"/>
      <c r="H72" s="1"/>
      <c r="I72" s="1"/>
    </row>
    <row r="73" spans="2:9" ht="12.75">
      <c r="B73" s="3"/>
      <c r="D73" s="2"/>
      <c r="E73" s="2"/>
      <c r="F73" s="2"/>
      <c r="G73" s="2"/>
      <c r="H73" s="63"/>
      <c r="I73" s="2" t="s">
        <v>39</v>
      </c>
    </row>
    <row r="74" spans="2:9" ht="12.75">
      <c r="B74" s="3"/>
      <c r="D74" s="2"/>
      <c r="E74" s="2"/>
      <c r="F74" s="13"/>
      <c r="G74" s="2"/>
      <c r="H74" s="2" t="s">
        <v>73</v>
      </c>
      <c r="I74" s="2" t="s">
        <v>93</v>
      </c>
    </row>
    <row r="75" spans="2:9" ht="12.75">
      <c r="B75" s="3"/>
      <c r="D75" s="4"/>
      <c r="E75" s="5"/>
      <c r="F75" s="87"/>
      <c r="G75" s="5" t="s">
        <v>164</v>
      </c>
      <c r="H75" s="5" t="s">
        <v>143</v>
      </c>
      <c r="I75" s="5" t="s">
        <v>151</v>
      </c>
    </row>
    <row r="76" spans="2:9" ht="12.75">
      <c r="B76" s="3"/>
      <c r="D76" s="2"/>
      <c r="E76" s="2"/>
      <c r="F76" s="88"/>
      <c r="G76" s="2" t="s">
        <v>9</v>
      </c>
      <c r="H76" s="2" t="s">
        <v>9</v>
      </c>
      <c r="I76" s="2" t="s">
        <v>9</v>
      </c>
    </row>
    <row r="77" spans="2:9" ht="12.75">
      <c r="B77" s="3"/>
      <c r="D77" s="6"/>
      <c r="E77" s="3"/>
      <c r="F77" s="89"/>
      <c r="G77" s="3"/>
      <c r="H77" s="66"/>
      <c r="I77" s="66"/>
    </row>
    <row r="78" spans="2:9" ht="12.75">
      <c r="B78" s="3" t="s">
        <v>165</v>
      </c>
      <c r="E78" s="7"/>
      <c r="F78" s="1"/>
      <c r="G78" s="7">
        <f>1587+608</f>
        <v>2195</v>
      </c>
      <c r="H78" s="7"/>
      <c r="I78" s="7"/>
    </row>
    <row r="79" spans="2:9" ht="12.75">
      <c r="B79" s="3" t="s">
        <v>166</v>
      </c>
      <c r="E79" s="7"/>
      <c r="F79" s="1"/>
      <c r="G79" s="7">
        <f>3962-1380</f>
        <v>2582</v>
      </c>
      <c r="H79" s="7"/>
      <c r="I79" s="7"/>
    </row>
    <row r="80" spans="2:9" ht="12.75">
      <c r="B80" s="3" t="s">
        <v>167</v>
      </c>
      <c r="E80" s="7"/>
      <c r="F80" s="1"/>
      <c r="G80" s="7">
        <f>1791-722</f>
        <v>1069</v>
      </c>
      <c r="H80" s="7"/>
      <c r="I80" s="7"/>
    </row>
    <row r="81" spans="2:9" ht="12.75">
      <c r="B81" s="3" t="s">
        <v>168</v>
      </c>
      <c r="E81" s="1"/>
      <c r="F81" s="1"/>
      <c r="G81" s="1">
        <f>572-0</f>
        <v>572</v>
      </c>
      <c r="H81" s="7"/>
      <c r="I81" s="7"/>
    </row>
    <row r="82" spans="2:9" ht="13.5" thickBot="1">
      <c r="B82" s="3"/>
      <c r="E82" s="1"/>
      <c r="F82" s="1"/>
      <c r="G82" s="8">
        <f>SUM(G78:G81)</f>
        <v>6418</v>
      </c>
      <c r="H82" s="8">
        <v>-3023</v>
      </c>
      <c r="I82" s="8">
        <f>SUM(E82:H82)</f>
        <v>3395</v>
      </c>
    </row>
    <row r="83" spans="2:9" ht="13.5" thickTop="1">
      <c r="B83" s="3"/>
      <c r="E83" s="1"/>
      <c r="F83" s="1"/>
      <c r="G83" s="1"/>
      <c r="H83" s="1"/>
      <c r="I83" s="1"/>
    </row>
    <row r="84" spans="2:9" ht="12.75">
      <c r="B84" s="3"/>
      <c r="E84" s="1"/>
      <c r="F84" s="1"/>
      <c r="G84" s="1"/>
      <c r="H84" s="1"/>
      <c r="I84" s="1"/>
    </row>
    <row r="85" spans="1:7" ht="12.75">
      <c r="A85" s="61" t="s">
        <v>94</v>
      </c>
      <c r="B85" s="16" t="s">
        <v>95</v>
      </c>
      <c r="G85" s="48"/>
    </row>
    <row r="91" spans="1:2" ht="12.75">
      <c r="A91" s="61" t="s">
        <v>96</v>
      </c>
      <c r="B91" s="16" t="s">
        <v>97</v>
      </c>
    </row>
    <row r="125" spans="1:2" ht="12.75">
      <c r="A125" s="61"/>
      <c r="B125" s="16"/>
    </row>
    <row r="129" spans="1:2" ht="12.75">
      <c r="A129" s="61" t="s">
        <v>98</v>
      </c>
      <c r="B129" s="16" t="s">
        <v>159</v>
      </c>
    </row>
    <row r="135" spans="1:2" ht="12.75">
      <c r="A135" s="61" t="s">
        <v>99</v>
      </c>
      <c r="B135" s="16" t="s">
        <v>100</v>
      </c>
    </row>
    <row r="141" spans="1:2" ht="12.75">
      <c r="A141" s="61" t="s">
        <v>101</v>
      </c>
      <c r="B141" s="16" t="s">
        <v>102</v>
      </c>
    </row>
    <row r="143" ht="12.75">
      <c r="B143" s="12" t="s">
        <v>171</v>
      </c>
    </row>
    <row r="146" ht="12.75" hidden="1">
      <c r="F146" s="13" t="s">
        <v>9</v>
      </c>
    </row>
    <row r="147" spans="2:6" ht="12.75" hidden="1">
      <c r="B147" s="55" t="s">
        <v>3</v>
      </c>
      <c r="C147" s="55"/>
      <c r="D147" s="55"/>
      <c r="E147" s="55"/>
      <c r="F147" s="55"/>
    </row>
    <row r="148" spans="2:6" ht="12.75" hidden="1">
      <c r="B148" s="67" t="s">
        <v>103</v>
      </c>
      <c r="C148" s="55"/>
      <c r="D148" s="55"/>
      <c r="E148" s="55"/>
      <c r="F148" s="68">
        <v>1300</v>
      </c>
    </row>
    <row r="149" spans="2:6" ht="12.75" hidden="1">
      <c r="B149" s="55"/>
      <c r="C149" s="55"/>
      <c r="D149" s="55"/>
      <c r="E149" s="55"/>
      <c r="F149" s="55"/>
    </row>
    <row r="150" spans="1:6" ht="12.75">
      <c r="A150" s="61" t="s">
        <v>104</v>
      </c>
      <c r="B150" s="62" t="s">
        <v>105</v>
      </c>
      <c r="C150" s="55"/>
      <c r="D150" s="55"/>
      <c r="E150" s="55"/>
      <c r="F150" s="55"/>
    </row>
    <row r="151" spans="2:6" ht="12.75">
      <c r="B151" s="55"/>
      <c r="C151" s="55"/>
      <c r="D151" s="55"/>
      <c r="E151" s="55"/>
      <c r="F151" s="55"/>
    </row>
    <row r="158" ht="12.75">
      <c r="B158" s="16"/>
    </row>
    <row r="159" spans="1:2" ht="12.75">
      <c r="A159" s="61" t="s">
        <v>106</v>
      </c>
      <c r="B159" s="16" t="s">
        <v>107</v>
      </c>
    </row>
    <row r="167" spans="1:2" ht="12.75">
      <c r="A167" s="61" t="s">
        <v>108</v>
      </c>
      <c r="B167" s="16" t="s">
        <v>109</v>
      </c>
    </row>
    <row r="178" spans="2:6" ht="12.75">
      <c r="B178" s="55"/>
      <c r="C178" s="55"/>
      <c r="D178" s="55"/>
      <c r="E178" s="55"/>
      <c r="F178" s="55"/>
    </row>
    <row r="179" spans="1:2" ht="12.75">
      <c r="A179" s="84" t="s">
        <v>110</v>
      </c>
      <c r="B179" s="16" t="s">
        <v>8</v>
      </c>
    </row>
    <row r="180" spans="1:8" ht="12.75">
      <c r="A180" s="12"/>
      <c r="F180" s="13" t="s">
        <v>37</v>
      </c>
      <c r="H180" s="13" t="s">
        <v>37</v>
      </c>
    </row>
    <row r="181" spans="6:8" ht="12.75">
      <c r="F181" s="13" t="s">
        <v>48</v>
      </c>
      <c r="H181" s="13" t="s">
        <v>48</v>
      </c>
    </row>
    <row r="182" spans="6:8" ht="12.75">
      <c r="F182" s="13" t="s">
        <v>39</v>
      </c>
      <c r="H182" s="13" t="s">
        <v>51</v>
      </c>
    </row>
    <row r="183" spans="6:8" ht="12.75">
      <c r="F183" s="13" t="s">
        <v>151</v>
      </c>
      <c r="H183" s="13" t="s">
        <v>151</v>
      </c>
    </row>
    <row r="184" spans="6:8" ht="12.75">
      <c r="F184" s="13" t="s">
        <v>9</v>
      </c>
      <c r="H184" s="13" t="s">
        <v>9</v>
      </c>
    </row>
    <row r="185" ht="12.75">
      <c r="B185" s="12" t="s">
        <v>111</v>
      </c>
    </row>
    <row r="187" spans="2:8" ht="12.75">
      <c r="B187" s="55" t="s">
        <v>112</v>
      </c>
      <c r="C187" s="55"/>
      <c r="D187" s="55"/>
      <c r="E187" s="55"/>
      <c r="F187" s="68"/>
      <c r="G187" s="68"/>
      <c r="H187" s="68"/>
    </row>
    <row r="188" spans="2:8" ht="12.75" customHeight="1" hidden="1">
      <c r="B188" s="55"/>
      <c r="C188" s="55"/>
      <c r="D188" s="55"/>
      <c r="E188" s="55"/>
      <c r="F188" s="68"/>
      <c r="G188" s="68"/>
      <c r="H188" s="68"/>
    </row>
    <row r="189" spans="2:8" ht="12.75">
      <c r="B189" s="67" t="s">
        <v>113</v>
      </c>
      <c r="C189" s="55"/>
      <c r="D189" s="55"/>
      <c r="E189" s="55"/>
      <c r="F189" s="68">
        <v>941</v>
      </c>
      <c r="G189" s="68"/>
      <c r="H189" s="68">
        <v>2257</v>
      </c>
    </row>
    <row r="190" spans="2:8" ht="12.75">
      <c r="B190" s="55" t="s">
        <v>142</v>
      </c>
      <c r="C190" s="55"/>
      <c r="D190" s="55"/>
      <c r="E190" s="55"/>
      <c r="F190" s="69"/>
      <c r="G190" s="68"/>
      <c r="H190" s="69">
        <v>-98</v>
      </c>
    </row>
    <row r="191" spans="2:8" ht="12.75">
      <c r="B191" s="67" t="s">
        <v>113</v>
      </c>
      <c r="C191" s="55"/>
      <c r="D191" s="55"/>
      <c r="E191" s="55"/>
      <c r="F191" s="68"/>
      <c r="G191" s="68"/>
      <c r="H191" s="69"/>
    </row>
    <row r="192" spans="2:8" ht="13.5" thickBot="1">
      <c r="B192" s="55" t="s">
        <v>17</v>
      </c>
      <c r="C192" s="55"/>
      <c r="D192" s="55"/>
      <c r="E192" s="55"/>
      <c r="F192" s="8">
        <f>SUM(F189:F191)</f>
        <v>941</v>
      </c>
      <c r="G192" s="68"/>
      <c r="H192" s="8">
        <f>SUM(H189:H191)</f>
        <v>2159</v>
      </c>
    </row>
    <row r="193" ht="13.5" thickTop="1"/>
    <row r="195" spans="2:8" ht="12.75">
      <c r="B195" s="55"/>
      <c r="D195" s="55"/>
      <c r="E195" s="55"/>
      <c r="F195" s="69"/>
      <c r="G195" s="68"/>
      <c r="H195" s="69"/>
    </row>
    <row r="196" spans="6:8" ht="12.75">
      <c r="F196" s="58"/>
      <c r="G196" s="58"/>
      <c r="H196" s="58"/>
    </row>
    <row r="197" spans="1:2" ht="12.75">
      <c r="A197" s="61" t="s">
        <v>114</v>
      </c>
      <c r="B197" s="16" t="s">
        <v>115</v>
      </c>
    </row>
    <row r="203" spans="1:2" ht="12.75">
      <c r="A203" s="86" t="s">
        <v>116</v>
      </c>
      <c r="B203" s="16" t="s">
        <v>117</v>
      </c>
    </row>
    <row r="210" spans="1:2" ht="12.75">
      <c r="A210" s="61" t="s">
        <v>118</v>
      </c>
      <c r="B210" s="16" t="s">
        <v>119</v>
      </c>
    </row>
    <row r="217" ht="12.75">
      <c r="B217" s="12" t="s">
        <v>155</v>
      </c>
    </row>
    <row r="218" ht="12.75">
      <c r="B218" s="12" t="s">
        <v>144</v>
      </c>
    </row>
    <row r="220" ht="12.75">
      <c r="H220" s="56" t="s">
        <v>9</v>
      </c>
    </row>
    <row r="221" spans="2:5" ht="12.75">
      <c r="B221" s="81" t="s">
        <v>120</v>
      </c>
      <c r="E221" s="81" t="s">
        <v>121</v>
      </c>
    </row>
    <row r="222" spans="2:8" ht="12.75">
      <c r="B222" s="12" t="s">
        <v>122</v>
      </c>
      <c r="E222" s="12" t="s">
        <v>156</v>
      </c>
      <c r="H222" s="68">
        <v>6000</v>
      </c>
    </row>
    <row r="223" spans="2:8" ht="12.75">
      <c r="B223" s="12" t="s">
        <v>123</v>
      </c>
      <c r="E223" s="12" t="s">
        <v>157</v>
      </c>
      <c r="H223" s="68">
        <v>2450</v>
      </c>
    </row>
    <row r="224" spans="2:8" ht="12.75">
      <c r="B224" s="12" t="s">
        <v>124</v>
      </c>
      <c r="E224" s="12" t="s">
        <v>156</v>
      </c>
      <c r="H224" s="68">
        <v>1500</v>
      </c>
    </row>
    <row r="225" ht="13.5" thickBot="1">
      <c r="H225" s="70">
        <f>SUM(H222:H224)</f>
        <v>9950</v>
      </c>
    </row>
    <row r="226" ht="13.5" thickTop="1"/>
    <row r="228" spans="1:2" ht="12.75">
      <c r="A228" s="61" t="s">
        <v>125</v>
      </c>
      <c r="B228" s="16" t="s">
        <v>126</v>
      </c>
    </row>
    <row r="229" spans="1:2" ht="12.75">
      <c r="A229" s="61"/>
      <c r="B229" s="16"/>
    </row>
    <row r="230" spans="1:2" ht="12.75">
      <c r="A230" s="61"/>
      <c r="B230" s="12" t="s">
        <v>158</v>
      </c>
    </row>
    <row r="231" spans="1:8" ht="12.75">
      <c r="A231" s="61"/>
      <c r="B231" s="16"/>
      <c r="H231" s="13" t="s">
        <v>58</v>
      </c>
    </row>
    <row r="232" ht="12.75">
      <c r="H232" s="17" t="s">
        <v>151</v>
      </c>
    </row>
    <row r="233" spans="2:8" ht="12.75">
      <c r="B233" s="55"/>
      <c r="C233" s="55"/>
      <c r="E233" s="56"/>
      <c r="F233" s="56" t="s">
        <v>56</v>
      </c>
      <c r="G233" s="56" t="s">
        <v>55</v>
      </c>
      <c r="H233" s="56" t="s">
        <v>23</v>
      </c>
    </row>
    <row r="234" spans="2:8" ht="12.75">
      <c r="B234" s="55"/>
      <c r="C234" s="55"/>
      <c r="E234" s="55"/>
      <c r="F234" s="56" t="s">
        <v>9</v>
      </c>
      <c r="G234" s="56" t="s">
        <v>9</v>
      </c>
      <c r="H234" s="56" t="s">
        <v>9</v>
      </c>
    </row>
    <row r="235" spans="2:8" ht="12.75">
      <c r="B235" s="55"/>
      <c r="C235" s="55"/>
      <c r="E235" s="55"/>
      <c r="F235" s="55"/>
      <c r="G235" s="55"/>
      <c r="H235" s="55"/>
    </row>
    <row r="236" spans="2:5" ht="12.75">
      <c r="B236" s="55" t="s">
        <v>32</v>
      </c>
      <c r="C236" s="55"/>
      <c r="E236" s="68"/>
    </row>
    <row r="237" spans="2:8" ht="12.75">
      <c r="B237" s="55" t="s">
        <v>138</v>
      </c>
      <c r="C237" s="55"/>
      <c r="E237" s="68"/>
      <c r="F237" s="68">
        <v>6595</v>
      </c>
      <c r="G237" s="68">
        <v>0</v>
      </c>
      <c r="H237" s="68">
        <f>SUM(F237:G237)</f>
        <v>6595</v>
      </c>
    </row>
    <row r="238" spans="2:8" ht="12.75">
      <c r="B238" s="55"/>
      <c r="C238" s="55"/>
      <c r="E238" s="68"/>
      <c r="F238" s="68"/>
      <c r="G238" s="68"/>
      <c r="H238" s="68"/>
    </row>
    <row r="239" spans="2:5" ht="12.75">
      <c r="B239" s="55" t="s">
        <v>35</v>
      </c>
      <c r="C239" s="55"/>
      <c r="E239" s="68"/>
    </row>
    <row r="240" spans="2:8" ht="12.75">
      <c r="B240" s="55" t="s">
        <v>138</v>
      </c>
      <c r="C240" s="55"/>
      <c r="E240" s="68"/>
      <c r="F240" s="68">
        <v>6936</v>
      </c>
      <c r="G240" s="68">
        <v>0</v>
      </c>
      <c r="H240" s="68">
        <f>SUM(F240:G240)</f>
        <v>6936</v>
      </c>
    </row>
    <row r="241" spans="2:8" ht="12.75">
      <c r="B241" s="55"/>
      <c r="C241" s="55"/>
      <c r="E241" s="68"/>
      <c r="F241" s="68"/>
      <c r="G241" s="68"/>
      <c r="H241" s="68"/>
    </row>
    <row r="242" spans="2:8" ht="13.5" thickBot="1">
      <c r="B242" s="55" t="s">
        <v>23</v>
      </c>
      <c r="C242" s="55"/>
      <c r="E242" s="55"/>
      <c r="F242" s="70">
        <f>SUM(F237:F241)</f>
        <v>13531</v>
      </c>
      <c r="G242" s="70">
        <f>SUM(G237:G241)</f>
        <v>0</v>
      </c>
      <c r="H242" s="70">
        <f>SUM(H237:H241)</f>
        <v>13531</v>
      </c>
    </row>
    <row r="243" ht="13.5" thickTop="1"/>
    <row r="245" spans="1:2" ht="12.75">
      <c r="A245" s="61" t="s">
        <v>127</v>
      </c>
      <c r="B245" s="16" t="s">
        <v>128</v>
      </c>
    </row>
    <row r="250" spans="1:8" ht="12.75">
      <c r="A250" s="61" t="s">
        <v>129</v>
      </c>
      <c r="B250" s="16" t="s">
        <v>130</v>
      </c>
      <c r="H250" s="13"/>
    </row>
    <row r="256" spans="1:2" ht="12.75">
      <c r="A256" s="86" t="s">
        <v>160</v>
      </c>
      <c r="B256" s="16" t="s">
        <v>131</v>
      </c>
    </row>
    <row r="257" spans="1:2" ht="12.75">
      <c r="A257" s="61"/>
      <c r="B257" s="16"/>
    </row>
    <row r="258" spans="1:2" ht="12.75">
      <c r="A258" s="61"/>
      <c r="B258" s="12" t="s">
        <v>132</v>
      </c>
    </row>
    <row r="259" ht="12.75">
      <c r="A259" s="61"/>
    </row>
    <row r="260" spans="1:8" ht="12.75">
      <c r="A260" s="61"/>
      <c r="F260" s="13" t="s">
        <v>37</v>
      </c>
      <c r="H260" s="13" t="s">
        <v>37</v>
      </c>
    </row>
    <row r="261" spans="1:10" ht="12.75">
      <c r="A261" s="61"/>
      <c r="B261" s="16"/>
      <c r="F261" s="71" t="s">
        <v>133</v>
      </c>
      <c r="G261" s="72"/>
      <c r="H261" s="13" t="s">
        <v>77</v>
      </c>
      <c r="I261" s="72"/>
      <c r="J261" s="72"/>
    </row>
    <row r="262" spans="1:10" ht="12.75">
      <c r="A262" s="61"/>
      <c r="B262" s="16"/>
      <c r="F262" s="17" t="s">
        <v>48</v>
      </c>
      <c r="G262" s="72"/>
      <c r="H262" s="17" t="s">
        <v>48</v>
      </c>
      <c r="I262" s="72"/>
      <c r="J262" s="72"/>
    </row>
    <row r="263" spans="1:10" ht="12.75">
      <c r="A263" s="61"/>
      <c r="B263" s="16"/>
      <c r="F263" s="17" t="s">
        <v>39</v>
      </c>
      <c r="G263" s="72"/>
      <c r="H263" s="17" t="s">
        <v>51</v>
      </c>
      <c r="I263" s="72"/>
      <c r="J263" s="72"/>
    </row>
    <row r="264" spans="6:8" ht="12.75">
      <c r="F264" s="17" t="s">
        <v>151</v>
      </c>
      <c r="H264" s="17" t="s">
        <v>151</v>
      </c>
    </row>
    <row r="265" spans="6:8" ht="12.75">
      <c r="F265" s="17"/>
      <c r="H265" s="17"/>
    </row>
    <row r="266" spans="2:8" ht="13.5" thickBot="1">
      <c r="B266" s="12" t="s">
        <v>134</v>
      </c>
      <c r="F266" s="73">
        <v>2957</v>
      </c>
      <c r="G266" s="58"/>
      <c r="H266" s="73">
        <v>4000</v>
      </c>
    </row>
    <row r="267" spans="6:8" ht="13.5" thickTop="1">
      <c r="F267" s="74"/>
      <c r="G267" s="58"/>
      <c r="H267" s="74"/>
    </row>
    <row r="268" spans="2:8" ht="12.75">
      <c r="B268" s="12" t="s">
        <v>135</v>
      </c>
      <c r="F268" s="75"/>
      <c r="G268" s="58"/>
      <c r="H268" s="75"/>
    </row>
    <row r="269" spans="2:8" ht="13.5" thickBot="1">
      <c r="B269" s="12" t="s">
        <v>136</v>
      </c>
      <c r="F269" s="73">
        <v>94000</v>
      </c>
      <c r="G269" s="58"/>
      <c r="H269" s="73">
        <f>F269</f>
        <v>94000</v>
      </c>
    </row>
    <row r="270" spans="6:8" ht="13.5" thickTop="1">
      <c r="F270" s="74"/>
      <c r="G270" s="58"/>
      <c r="H270" s="74"/>
    </row>
    <row r="271" ht="12.75">
      <c r="B271" s="12" t="s">
        <v>0</v>
      </c>
    </row>
    <row r="272" ht="12.75">
      <c r="B272" s="12" t="s">
        <v>1</v>
      </c>
    </row>
    <row r="273" spans="2:8" ht="13.5" thickBot="1">
      <c r="B273" s="12" t="s">
        <v>2</v>
      </c>
      <c r="F273" s="76">
        <f>(F266/F269)*100</f>
        <v>3.145744680851064</v>
      </c>
      <c r="G273" s="58"/>
      <c r="H273" s="76">
        <f>(H266/H269)*100</f>
        <v>4.25531914893617</v>
      </c>
    </row>
    <row r="274" spans="6:8" ht="13.5" thickTop="1">
      <c r="F274" s="74"/>
      <c r="G274" s="58"/>
      <c r="H274" s="74"/>
    </row>
    <row r="275" spans="6:8" ht="12.75">
      <c r="F275" s="75"/>
      <c r="G275" s="58"/>
      <c r="H275" s="75"/>
    </row>
    <row r="276" spans="6:8" ht="12.75">
      <c r="F276" s="17"/>
      <c r="H276" s="17"/>
    </row>
    <row r="277" spans="6:8" ht="12.75">
      <c r="F277" s="17"/>
      <c r="H277" s="17"/>
    </row>
    <row r="278" spans="6:8" ht="12.75">
      <c r="F278" s="17"/>
      <c r="H278" s="17"/>
    </row>
    <row r="279" spans="6:8" ht="12.75">
      <c r="F279" s="17"/>
      <c r="H279" s="17"/>
    </row>
    <row r="280" spans="6:8" ht="12.75">
      <c r="F280" s="17"/>
      <c r="H280" s="17"/>
    </row>
    <row r="281" spans="6:8" ht="12.75">
      <c r="F281" s="17"/>
      <c r="H281" s="17"/>
    </row>
    <row r="282" spans="6:8" ht="12.75">
      <c r="F282" s="17"/>
      <c r="H282" s="17"/>
    </row>
    <row r="283" spans="6:8" ht="12.75">
      <c r="F283" s="75"/>
      <c r="G283" s="58"/>
      <c r="H283" s="75"/>
    </row>
    <row r="284" spans="6:8" ht="12.75">
      <c r="F284" s="75"/>
      <c r="G284" s="58"/>
      <c r="H284" s="75"/>
    </row>
    <row r="285" spans="6:8" ht="12.75">
      <c r="F285" s="17"/>
      <c r="H285" s="17"/>
    </row>
    <row r="286" spans="6:8" ht="12.75">
      <c r="F286" s="17"/>
      <c r="H286" s="17"/>
    </row>
    <row r="287" spans="6:8" ht="12.75">
      <c r="F287" s="17"/>
      <c r="H287" s="17"/>
    </row>
    <row r="288" spans="6:8" ht="12.75">
      <c r="F288" s="17"/>
      <c r="H288" s="17"/>
    </row>
    <row r="289" spans="6:8" ht="12.75">
      <c r="F289" s="17"/>
      <c r="H289" s="17"/>
    </row>
    <row r="290" spans="6:8" ht="12.75">
      <c r="F290" s="17"/>
      <c r="H290" s="17"/>
    </row>
    <row r="291" spans="6:8" ht="12.75">
      <c r="F291" s="17"/>
      <c r="H291" s="17"/>
    </row>
    <row r="292" spans="6:8" ht="12.75">
      <c r="F292" s="17"/>
      <c r="H292" s="17"/>
    </row>
    <row r="293" spans="6:8" ht="12.75">
      <c r="F293" s="17"/>
      <c r="H293" s="17"/>
    </row>
  </sheetData>
  <printOptions/>
  <pageMargins left="1" right="1" top="0.5" bottom="0.5" header="0.5" footer="0.5"/>
  <pageSetup horizontalDpi="300" verticalDpi="300" orientation="portrait" paperSize="9" scale="77" r:id="rId2"/>
  <headerFooter alignWithMargins="0">
    <oddFooter>&amp;C&amp;P</oddFooter>
  </headerFooter>
  <rowBreaks count="4" manualBreakCount="4">
    <brk id="72" max="8" man="1"/>
    <brk id="140" max="8" man="1"/>
    <brk id="196" max="8" man="1"/>
    <brk id="25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kenlee</cp:lastModifiedBy>
  <cp:lastPrinted>2004-10-19T09:40:31Z</cp:lastPrinted>
  <dcterms:created xsi:type="dcterms:W3CDTF">2001-03-17T05:13:36Z</dcterms:created>
  <dcterms:modified xsi:type="dcterms:W3CDTF">2004-10-19T10:52:24Z</dcterms:modified>
  <cp:category/>
  <cp:version/>
  <cp:contentType/>
  <cp:contentStatus/>
</cp:coreProperties>
</file>